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UPAHRSRV8\User Files\Public\RESEARCH (R&amp;IS)\00 2016 Salary Surveys\Faculty 4-Year Survey 2016\Faculty CIP Codes\"/>
    </mc:Choice>
  </mc:AlternateContent>
  <bookViews>
    <workbookView xWindow="240" yWindow="348" windowWidth="19320" windowHeight="12012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Sheet1!$A$1:$B$1336</definedName>
    <definedName name="_xlnm.Print_Titles" localSheetId="0">Sheet1!$2:$2</definedName>
  </definedNames>
  <calcPr calcId="152511"/>
</workbook>
</file>

<file path=xl/calcChain.xml><?xml version="1.0" encoding="utf-8"?>
<calcChain xmlns="http://schemas.openxmlformats.org/spreadsheetml/2006/main">
  <c r="A1335" i="1" l="1"/>
  <c r="A1334" i="1"/>
  <c r="A1333" i="1"/>
  <c r="A1332" i="1"/>
  <c r="A1331" i="1"/>
  <c r="A1330" i="1"/>
  <c r="A1329" i="1"/>
  <c r="A1328" i="1"/>
  <c r="A1327" i="1"/>
  <c r="A1326" i="1"/>
  <c r="A1325" i="1"/>
  <c r="A1324" i="1"/>
  <c r="A1323" i="1"/>
  <c r="A1322" i="1"/>
  <c r="A1321" i="1"/>
  <c r="A1320" i="1"/>
  <c r="A1319" i="1"/>
  <c r="A1318" i="1"/>
  <c r="A1317" i="1"/>
  <c r="A1316" i="1"/>
  <c r="A1315" i="1"/>
  <c r="A1314" i="1"/>
  <c r="A1313" i="1"/>
  <c r="A1312" i="1"/>
  <c r="A1311" i="1"/>
  <c r="A1310" i="1"/>
  <c r="A1309" i="1"/>
  <c r="A1308" i="1"/>
  <c r="A1307" i="1"/>
  <c r="A1306" i="1"/>
  <c r="A1305" i="1"/>
  <c r="A1304" i="1"/>
  <c r="A1303" i="1"/>
  <c r="A1302" i="1"/>
  <c r="A1301" i="1"/>
  <c r="A1300" i="1"/>
  <c r="A1299" i="1"/>
  <c r="A1298" i="1"/>
  <c r="A1297" i="1"/>
  <c r="A1296" i="1"/>
  <c r="A1295" i="1"/>
  <c r="A1294" i="1"/>
  <c r="A1293" i="1"/>
  <c r="A1292" i="1"/>
  <c r="A1291" i="1"/>
  <c r="A1290" i="1"/>
  <c r="A1289" i="1"/>
  <c r="A1288" i="1"/>
  <c r="A1287" i="1"/>
  <c r="A1286" i="1"/>
  <c r="A1285" i="1"/>
  <c r="A1284" i="1"/>
  <c r="A1283" i="1"/>
  <c r="A1282" i="1"/>
  <c r="A1281" i="1"/>
  <c r="A1280" i="1"/>
  <c r="A1279" i="1"/>
  <c r="A1278" i="1"/>
  <c r="A1277" i="1"/>
  <c r="A1276" i="1"/>
  <c r="A1275" i="1"/>
  <c r="A1274" i="1"/>
  <c r="A1273" i="1"/>
  <c r="A1272" i="1"/>
  <c r="A1271" i="1"/>
  <c r="A1270" i="1"/>
  <c r="A1269" i="1"/>
  <c r="A1268" i="1"/>
  <c r="A1267" i="1"/>
  <c r="A1266" i="1"/>
  <c r="A1265" i="1"/>
  <c r="A1264" i="1"/>
  <c r="A1263" i="1"/>
  <c r="A1262" i="1"/>
  <c r="A1261" i="1"/>
  <c r="A1260" i="1"/>
  <c r="A1259" i="1"/>
  <c r="A1258" i="1"/>
  <c r="A1257" i="1"/>
  <c r="A1256" i="1"/>
  <c r="A1255" i="1"/>
  <c r="A1254" i="1"/>
  <c r="A1253" i="1"/>
  <c r="A1252" i="1"/>
  <c r="A1251" i="1"/>
  <c r="A1250" i="1"/>
  <c r="A1249" i="1"/>
  <c r="A1248" i="1"/>
  <c r="A1247" i="1"/>
  <c r="A1246" i="1"/>
  <c r="A1245" i="1"/>
  <c r="A1244" i="1"/>
  <c r="A1243" i="1"/>
  <c r="A1242" i="1"/>
  <c r="A1241" i="1"/>
  <c r="A1240" i="1"/>
  <c r="A1239" i="1"/>
  <c r="A1238" i="1"/>
  <c r="A1237" i="1"/>
  <c r="A1236" i="1"/>
  <c r="A1235" i="1"/>
  <c r="A1234" i="1"/>
  <c r="A1233" i="1"/>
  <c r="A1232" i="1"/>
  <c r="A1231" i="1"/>
  <c r="A1230" i="1"/>
  <c r="A1229" i="1"/>
  <c r="A1228" i="1"/>
  <c r="A1227" i="1"/>
  <c r="A1226" i="1"/>
  <c r="A1225" i="1"/>
  <c r="A1224" i="1"/>
  <c r="A1223" i="1"/>
  <c r="A1222" i="1"/>
  <c r="A1221" i="1"/>
  <c r="A1220" i="1"/>
  <c r="A1219" i="1"/>
  <c r="A1218" i="1"/>
  <c r="A1217" i="1"/>
  <c r="A1216" i="1"/>
  <c r="A1215" i="1"/>
  <c r="A1214" i="1"/>
  <c r="A1213" i="1"/>
  <c r="A1212" i="1"/>
  <c r="A1211" i="1"/>
  <c r="A1210" i="1"/>
  <c r="A1209" i="1"/>
  <c r="A1208" i="1"/>
  <c r="A1207" i="1"/>
  <c r="A1206" i="1"/>
  <c r="A1205" i="1"/>
  <c r="A1204" i="1"/>
  <c r="A1203" i="1"/>
  <c r="A1202" i="1"/>
  <c r="A1201" i="1"/>
  <c r="A1200" i="1"/>
  <c r="A1199" i="1"/>
  <c r="A1198" i="1"/>
  <c r="A1197" i="1"/>
  <c r="A1196" i="1"/>
  <c r="A1195" i="1"/>
  <c r="A1194" i="1"/>
  <c r="A1193" i="1"/>
  <c r="A1192" i="1"/>
  <c r="A1191" i="1"/>
  <c r="A1190" i="1"/>
  <c r="A1189" i="1"/>
  <c r="A1188" i="1"/>
  <c r="A1187" i="1"/>
  <c r="A1186" i="1"/>
  <c r="A1185" i="1"/>
  <c r="A1184" i="1"/>
  <c r="A1183" i="1"/>
  <c r="A1182" i="1"/>
  <c r="A1181" i="1"/>
  <c r="A1180" i="1"/>
  <c r="A1179" i="1"/>
  <c r="A1178" i="1"/>
  <c r="A1177" i="1"/>
  <c r="A1176" i="1"/>
  <c r="A1175" i="1"/>
  <c r="A1174" i="1"/>
  <c r="A1173" i="1"/>
  <c r="A1172" i="1"/>
  <c r="A1171" i="1"/>
  <c r="A1170" i="1"/>
  <c r="A1169" i="1"/>
  <c r="A1168" i="1"/>
  <c r="A1167" i="1"/>
  <c r="A1166" i="1"/>
  <c r="A1165" i="1"/>
  <c r="A1164" i="1"/>
  <c r="A1163" i="1"/>
  <c r="A1162" i="1"/>
  <c r="A1161" i="1"/>
  <c r="A1160" i="1"/>
  <c r="A1159" i="1"/>
  <c r="A1158" i="1"/>
  <c r="A1157" i="1"/>
  <c r="A1156" i="1"/>
  <c r="A1155" i="1"/>
  <c r="A1154" i="1"/>
  <c r="A1153" i="1"/>
  <c r="A1152" i="1"/>
  <c r="A1151" i="1"/>
  <c r="A1150" i="1"/>
  <c r="A1149" i="1"/>
  <c r="A1148" i="1"/>
  <c r="A1147" i="1"/>
  <c r="A1146" i="1"/>
  <c r="A1145" i="1"/>
  <c r="A1144" i="1"/>
  <c r="A1143" i="1"/>
  <c r="A1142" i="1"/>
  <c r="A1141" i="1"/>
  <c r="A1140" i="1"/>
  <c r="A1139" i="1"/>
  <c r="A1138" i="1"/>
  <c r="A1137" i="1"/>
  <c r="A1136" i="1"/>
  <c r="A1135" i="1"/>
  <c r="A1134" i="1"/>
  <c r="A1133" i="1"/>
  <c r="A1132" i="1"/>
  <c r="A1131" i="1"/>
  <c r="A1130" i="1"/>
  <c r="A1129" i="1"/>
  <c r="A1128" i="1"/>
  <c r="A1127" i="1"/>
  <c r="A1126" i="1"/>
  <c r="A1125" i="1"/>
  <c r="A1124" i="1"/>
  <c r="A1123" i="1"/>
  <c r="A1122" i="1"/>
  <c r="A1121" i="1"/>
  <c r="A1120" i="1"/>
  <c r="A1119" i="1"/>
  <c r="A1118" i="1"/>
  <c r="A1117" i="1"/>
  <c r="A1116" i="1"/>
  <c r="A1115" i="1"/>
  <c r="A1114" i="1"/>
  <c r="A1113" i="1"/>
  <c r="A1112" i="1"/>
  <c r="A1111" i="1"/>
  <c r="A1110" i="1"/>
  <c r="A1109" i="1"/>
  <c r="A1108" i="1"/>
  <c r="A1107" i="1"/>
  <c r="A1106" i="1"/>
  <c r="A1105" i="1"/>
  <c r="A1104" i="1"/>
  <c r="A1103" i="1"/>
  <c r="A1102" i="1"/>
  <c r="A1101" i="1"/>
  <c r="A1100" i="1"/>
  <c r="A1099" i="1"/>
  <c r="A1098" i="1"/>
  <c r="A1097" i="1"/>
  <c r="A1096" i="1"/>
  <c r="A1095" i="1"/>
  <c r="A1094" i="1"/>
  <c r="A1093" i="1"/>
  <c r="A1092" i="1"/>
  <c r="A1091" i="1"/>
  <c r="A1090" i="1"/>
  <c r="A1089" i="1"/>
  <c r="A1088" i="1"/>
  <c r="A1087" i="1"/>
  <c r="A1086" i="1"/>
  <c r="A1085" i="1"/>
  <c r="A1084" i="1"/>
  <c r="A1083" i="1"/>
  <c r="A1082" i="1"/>
  <c r="A1081" i="1"/>
  <c r="A1080" i="1"/>
  <c r="A1079" i="1"/>
  <c r="A1078" i="1"/>
  <c r="A1077" i="1"/>
  <c r="A1076" i="1"/>
  <c r="A1075" i="1"/>
  <c r="A1074" i="1"/>
  <c r="A1073" i="1"/>
  <c r="A1072" i="1"/>
  <c r="A1071" i="1"/>
  <c r="A1070" i="1"/>
  <c r="A1069" i="1"/>
  <c r="A1068" i="1"/>
  <c r="A1067" i="1"/>
  <c r="A1066" i="1"/>
  <c r="A1065" i="1"/>
  <c r="A1064" i="1"/>
  <c r="A1063" i="1"/>
  <c r="A1062" i="1"/>
  <c r="A1061" i="1"/>
  <c r="A1060" i="1"/>
  <c r="A1059" i="1"/>
  <c r="A1058" i="1"/>
  <c r="A1057" i="1"/>
  <c r="A1056" i="1"/>
  <c r="A1055" i="1"/>
  <c r="A1054" i="1"/>
  <c r="A1053" i="1"/>
  <c r="A1052" i="1"/>
  <c r="A1051" i="1"/>
  <c r="A1050" i="1"/>
  <c r="A1049" i="1"/>
  <c r="A1048" i="1"/>
  <c r="A1047" i="1"/>
  <c r="A1046" i="1"/>
  <c r="A1045" i="1"/>
  <c r="A1044" i="1"/>
  <c r="A1043" i="1"/>
  <c r="A1042" i="1"/>
  <c r="A1041" i="1"/>
  <c r="A1040" i="1"/>
  <c r="A1039" i="1"/>
  <c r="A1038" i="1"/>
  <c r="A1037" i="1"/>
  <c r="A1036" i="1"/>
  <c r="A1035" i="1"/>
  <c r="A1034" i="1"/>
  <c r="A1033" i="1"/>
  <c r="A1032" i="1"/>
  <c r="A1031" i="1"/>
  <c r="A1030" i="1"/>
  <c r="A1029" i="1"/>
  <c r="A1028" i="1"/>
  <c r="A1027" i="1"/>
  <c r="A1026" i="1"/>
  <c r="A1025" i="1"/>
  <c r="A1024" i="1"/>
  <c r="A1023" i="1"/>
  <c r="A1022" i="1"/>
  <c r="A1021" i="1"/>
  <c r="A1020" i="1"/>
  <c r="A1019" i="1"/>
  <c r="A1018" i="1"/>
  <c r="A1017" i="1"/>
  <c r="A1016" i="1"/>
  <c r="A1015" i="1"/>
  <c r="A1014" i="1"/>
  <c r="A1013" i="1"/>
  <c r="A1012" i="1"/>
  <c r="A1011" i="1"/>
  <c r="A1010" i="1"/>
  <c r="A1009" i="1"/>
  <c r="A1008" i="1"/>
  <c r="A1007" i="1"/>
  <c r="A1006" i="1"/>
  <c r="A1005" i="1"/>
  <c r="A1004" i="1"/>
  <c r="A1003" i="1"/>
  <c r="A1002" i="1"/>
  <c r="A1001" i="1"/>
  <c r="A1000" i="1"/>
  <c r="A999" i="1"/>
  <c r="A998" i="1"/>
  <c r="A997" i="1"/>
  <c r="A996" i="1"/>
  <c r="A995" i="1"/>
  <c r="A994" i="1"/>
  <c r="A993" i="1"/>
  <c r="A992" i="1"/>
  <c r="A991" i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</calcChain>
</file>

<file path=xl/sharedStrings.xml><?xml version="1.0" encoding="utf-8"?>
<sst xmlns="http://schemas.openxmlformats.org/spreadsheetml/2006/main" count="1337" uniqueCount="1337">
  <si>
    <t>2010 CIP Code</t>
  </si>
  <si>
    <t>Agriculture, General.</t>
  </si>
  <si>
    <t>Agricultural Business and Management, General.</t>
  </si>
  <si>
    <t>Agribusiness/Agricultural Business Operations.</t>
  </si>
  <si>
    <t>Agricultural Economics.</t>
  </si>
  <si>
    <t>Farm/Farm and Ranch Management.</t>
  </si>
  <si>
    <t>Agricultural/Farm Supplies Retailing and Wholesaling.</t>
  </si>
  <si>
    <t>Agricultural Business Technology.</t>
  </si>
  <si>
    <t>Agricultural Business and Management, Other.</t>
  </si>
  <si>
    <t>Agricultural Mechanization, General.</t>
  </si>
  <si>
    <t>Agricultural Power Machinery Operation.</t>
  </si>
  <si>
    <t>Agricultural Mechanics and Equipment/Machine Technology.</t>
  </si>
  <si>
    <t>Agricultural Mechanization, Other.</t>
  </si>
  <si>
    <t>Agricultural Production Operations, General.</t>
  </si>
  <si>
    <t>Animal/Livestock Husbandry and Production.</t>
  </si>
  <si>
    <t>Aquaculture.</t>
  </si>
  <si>
    <t>Crop Production.</t>
  </si>
  <si>
    <t>Dairy Husbandry and Production.</t>
  </si>
  <si>
    <t>Horse Husbandry/Equine Science and Management.</t>
  </si>
  <si>
    <t>Agroecology and Sustainable Agriculture.</t>
  </si>
  <si>
    <t>Viticulture and Enology.</t>
  </si>
  <si>
    <t>Agricultural Production Operations, Other.</t>
  </si>
  <si>
    <t>Agricultural and Food Products Processing.</t>
  </si>
  <si>
    <t>Dog/Pet/Animal Grooming.</t>
  </si>
  <si>
    <t>Animal Training.</t>
  </si>
  <si>
    <t>Equestrian/Equine Studies.</t>
  </si>
  <si>
    <t>Taxidermy/Taxidermist.</t>
  </si>
  <si>
    <t>Agricultural and Domestic Animal Services, Other.</t>
  </si>
  <si>
    <t>Applied Horticulture/Horticulture Operations, General.</t>
  </si>
  <si>
    <t>Ornamental Horticulture.</t>
  </si>
  <si>
    <t>Greenhouse Operations and Management.</t>
  </si>
  <si>
    <t>Landscaping and Groundskeeping.</t>
  </si>
  <si>
    <t>Plant Nursery Operations and Management.</t>
  </si>
  <si>
    <t>Turf and Turfgrass Management.</t>
  </si>
  <si>
    <t>Floriculture/Floristry Operations and Management.</t>
  </si>
  <si>
    <t>Applied Horticulture/Horticultural Business Services, Other.</t>
  </si>
  <si>
    <t>International Agriculture.</t>
  </si>
  <si>
    <t>Agricultural and Extension Education Services.</t>
  </si>
  <si>
    <t>Agricultural Communication/Journalism.</t>
  </si>
  <si>
    <t>Agricultural Public Services, Other.</t>
  </si>
  <si>
    <t>Animal Sciences, General.</t>
  </si>
  <si>
    <t>Agricultural Animal Breeding.</t>
  </si>
  <si>
    <t>Animal Health.</t>
  </si>
  <si>
    <t>Animal Nutrition.</t>
  </si>
  <si>
    <t>Dairy Science.</t>
  </si>
  <si>
    <t>Livestock Management.</t>
  </si>
  <si>
    <t>Poultry Science.</t>
  </si>
  <si>
    <t>Animal Sciences, Other.</t>
  </si>
  <si>
    <t>Food Science.</t>
  </si>
  <si>
    <t>Food Technology and Processing.</t>
  </si>
  <si>
    <t>Food Science and Technology, Other.</t>
  </si>
  <si>
    <t>Plant Sciences, General.</t>
  </si>
  <si>
    <t>Agronomy and Crop Science.</t>
  </si>
  <si>
    <t>Horticultural Science.</t>
  </si>
  <si>
    <t>Agricultural and Horticultural Plant Breeding.</t>
  </si>
  <si>
    <t>Plant Protection and Integrated Pest Management.</t>
  </si>
  <si>
    <t>Range Science and Management.</t>
  </si>
  <si>
    <t>Plant Sciences, Other.</t>
  </si>
  <si>
    <t>Soil Science and Agronomy, General.</t>
  </si>
  <si>
    <t>Soil Chemistry and Physics.</t>
  </si>
  <si>
    <t>Soil Microbiology.</t>
  </si>
  <si>
    <t>Soil Sciences, Other.</t>
  </si>
  <si>
    <t>Agriculture, Agriculture Operations, and Related Sciences, Other.</t>
  </si>
  <si>
    <t>Natural Resources/Conservation, General.</t>
  </si>
  <si>
    <t>Environmental Studies.</t>
  </si>
  <si>
    <t>Environmental Science.</t>
  </si>
  <si>
    <t>Natural Resources Conservation and Research, Other.</t>
  </si>
  <si>
    <t>Natural Resources Management and Policy.</t>
  </si>
  <si>
    <t>Natural Resource Economics.</t>
  </si>
  <si>
    <t>Water, Wetlands, and Marine Resources Management.</t>
  </si>
  <si>
    <t>Land Use Planning and Management/Development.</t>
  </si>
  <si>
    <t>Natural Resource Recreation and Tourism.</t>
  </si>
  <si>
    <t>Natural Resources Law Enforcement and Protective Services.</t>
  </si>
  <si>
    <t>Natural Resources Management and Policy, Other.</t>
  </si>
  <si>
    <t>Fishing and Fisheries Sciences and Management.</t>
  </si>
  <si>
    <t>Forestry, General.</t>
  </si>
  <si>
    <t>Forest Sciences and Biology.</t>
  </si>
  <si>
    <t>Forest Management/Forest Resources Management.</t>
  </si>
  <si>
    <t>Urban Forestry.</t>
  </si>
  <si>
    <t>Wood Science and Wood Products/Pulp and Paper Technology.</t>
  </si>
  <si>
    <t>Forest Resources Production and Management.</t>
  </si>
  <si>
    <t>Forest Technology/Technician.</t>
  </si>
  <si>
    <t>Forestry, Other.</t>
  </si>
  <si>
    <t>Wildlife, Fish and Wildlands Science and Management.</t>
  </si>
  <si>
    <t>Natural Resources and Conservation, Other.</t>
  </si>
  <si>
    <t>Architecture.</t>
  </si>
  <si>
    <t>City/Urban, Community and Regional Planning.</t>
  </si>
  <si>
    <t>Environmental Design/Architecture.</t>
  </si>
  <si>
    <t>Interior Architecture.</t>
  </si>
  <si>
    <t>Landscape Architecture.</t>
  </si>
  <si>
    <t>Architectural History and Criticism, General.</t>
  </si>
  <si>
    <t>Architectural Technology/Technician.</t>
  </si>
  <si>
    <t>Architectural and Building Sciences/Technology.</t>
  </si>
  <si>
    <t>Architectural Sciences and Technology, Other.</t>
  </si>
  <si>
    <t>Real Estate Development.</t>
  </si>
  <si>
    <t>Architecture and Related Services, Other.</t>
  </si>
  <si>
    <t>African Studies.</t>
  </si>
  <si>
    <t>American/United States Studies/Civilization.</t>
  </si>
  <si>
    <t>Asian Studies/Civilization.</t>
  </si>
  <si>
    <t>East Asian Studies.</t>
  </si>
  <si>
    <t>Russian, Central European, East European and Eurasian Studies.</t>
  </si>
  <si>
    <t>European Studies/Civilization.</t>
  </si>
  <si>
    <t>Latin American Studies.</t>
  </si>
  <si>
    <t>Near and Middle Eastern Studies.</t>
  </si>
  <si>
    <t>Pacific Area/Pacific Rim Studies.</t>
  </si>
  <si>
    <t>Russian Studies.</t>
  </si>
  <si>
    <t>Scandinavian Studies.</t>
  </si>
  <si>
    <t>South Asian Studies.</t>
  </si>
  <si>
    <t>Southeast Asian Studies.</t>
  </si>
  <si>
    <t>Western European Studies.</t>
  </si>
  <si>
    <t>Canadian Studies.</t>
  </si>
  <si>
    <t>Balkans Studies.</t>
  </si>
  <si>
    <t>Baltic Studies.</t>
  </si>
  <si>
    <t>Slavic Studies.</t>
  </si>
  <si>
    <t>Caribbean Studies.</t>
  </si>
  <si>
    <t>Ural-Altaic and Central Asian Studies.</t>
  </si>
  <si>
    <t>Commonwealth Studies.</t>
  </si>
  <si>
    <t>Regional Studies (U.S., Canadian, Foreign)</t>
  </si>
  <si>
    <t>Chinese Studies.</t>
  </si>
  <si>
    <t>French Studies.</t>
  </si>
  <si>
    <t>German Studies.</t>
  </si>
  <si>
    <t>Italian Studies.</t>
  </si>
  <si>
    <t>Japanese Studies.</t>
  </si>
  <si>
    <t>Korean Studies.</t>
  </si>
  <si>
    <t>Polish Studies.</t>
  </si>
  <si>
    <t>Spanish and Iberian Studies.</t>
  </si>
  <si>
    <t>Tibetan Studies.</t>
  </si>
  <si>
    <t>Ukraine Studies.</t>
  </si>
  <si>
    <t>Irish Studies.</t>
  </si>
  <si>
    <t>Latin American and Caribbean Studies.</t>
  </si>
  <si>
    <t>Area Studies, Other.</t>
  </si>
  <si>
    <t>Ethnic Studies.</t>
  </si>
  <si>
    <t>African-American/Black Studies.</t>
  </si>
  <si>
    <t>American Indian/Native American Studies.</t>
  </si>
  <si>
    <t>Hispanic-American, Puerto Rican, and Mexican-American/Chicano Studies.</t>
  </si>
  <si>
    <t>Asian-American Studies.</t>
  </si>
  <si>
    <t>Women's Studies.</t>
  </si>
  <si>
    <t>Gay/Lesbian Studies.</t>
  </si>
  <si>
    <t>Folklore Studies.</t>
  </si>
  <si>
    <t>Disability Studies.</t>
  </si>
  <si>
    <t>Deaf Studies.</t>
  </si>
  <si>
    <t>Ethnic, Cultural Minority, Gender, and Group Studies, Other.</t>
  </si>
  <si>
    <t>Communication, General.</t>
  </si>
  <si>
    <t>Speech Communication and Rhetoric.</t>
  </si>
  <si>
    <t>Mass Communication/Media Studies.</t>
  </si>
  <si>
    <t>Communication and Media Studies, Other.</t>
  </si>
  <si>
    <t>Journalism.</t>
  </si>
  <si>
    <t>Broadcast Journalism.</t>
  </si>
  <si>
    <t>Photojournalism.</t>
  </si>
  <si>
    <t>Journalism, Other.</t>
  </si>
  <si>
    <t>Radio and Television.</t>
  </si>
  <si>
    <t>Digital Communication and Media/Multimedia.</t>
  </si>
  <si>
    <t>Radio, Television, and Digital Communication, Other.</t>
  </si>
  <si>
    <t>Public Relations, Advertising, and Applied Communication.</t>
  </si>
  <si>
    <t>Organizational Communication, General.</t>
  </si>
  <si>
    <t>Public Relations/Image Management.</t>
  </si>
  <si>
    <t>Advertising.</t>
  </si>
  <si>
    <t>Political Communication.</t>
  </si>
  <si>
    <t>Health Communication.</t>
  </si>
  <si>
    <t>Sports Communication.</t>
  </si>
  <si>
    <t>International and Intercultural Communication.</t>
  </si>
  <si>
    <t>Technical and Scientific Communication.</t>
  </si>
  <si>
    <t>Public Relations, Advertising, and Applied Communication, Other</t>
  </si>
  <si>
    <t>Publishing.</t>
  </si>
  <si>
    <t>Communication, Journalism, and Related Programs, Other.</t>
  </si>
  <si>
    <t>Communications Technology/Technician.</t>
  </si>
  <si>
    <t>Photographic and Film/Video Technology/Technician and Assistant.</t>
  </si>
  <si>
    <t>Radio and Television Broadcasting Technology/Technician.</t>
  </si>
  <si>
    <t>Recording Arts Technology/Technician.</t>
  </si>
  <si>
    <t>Audiovisual Communications Technologies/Technicians, Other.</t>
  </si>
  <si>
    <t>Graphic Communications, General.</t>
  </si>
  <si>
    <t>Printing Management.</t>
  </si>
  <si>
    <t>Prepress/Desktop Publishing and Digital Imaging Design.</t>
  </si>
  <si>
    <t>Animation, Interactive Technology, Video Graphics and Special Effects.</t>
  </si>
  <si>
    <t>Graphic and Printing Equipment Operator, General Production.</t>
  </si>
  <si>
    <t>Platemaker/Imager.</t>
  </si>
  <si>
    <t>Printing Press Operator.</t>
  </si>
  <si>
    <t>Computer Typography and Composition Equipment Operator.</t>
  </si>
  <si>
    <t>Graphic Communications, Other.</t>
  </si>
  <si>
    <t>Communications Technologies/Technicians and Support Services, Other.</t>
  </si>
  <si>
    <t>Computer and Information Sciences, General.</t>
  </si>
  <si>
    <t>Artificial Intelligence.</t>
  </si>
  <si>
    <t>Information Technology.</t>
  </si>
  <si>
    <t>Informatics.</t>
  </si>
  <si>
    <t>Computer and Information Sciences,  Other.</t>
  </si>
  <si>
    <t>Computer Programming/Programmer, General.</t>
  </si>
  <si>
    <t>Computer Programming, Specific Applications.</t>
  </si>
  <si>
    <t>Computer Programming, Vendor/Product Certification.</t>
  </si>
  <si>
    <t>Computer Programming, Other.</t>
  </si>
  <si>
    <t>Data Processing and Data Processing Technology/Technician.</t>
  </si>
  <si>
    <t>Information Science/Studies.</t>
  </si>
  <si>
    <t>Computer Systems Analysis/Analyst.</t>
  </si>
  <si>
    <t>Data Entry/Microcomputer Applications, General.</t>
  </si>
  <si>
    <t>Word Processing.</t>
  </si>
  <si>
    <t>Data Entry/Microcomputer Applications, Other.</t>
  </si>
  <si>
    <t>Computer Science.</t>
  </si>
  <si>
    <t>Web Page, Digital/Multimedia and Information Resources Design.</t>
  </si>
  <si>
    <t>Data Modeling/Warehousing and Database Administration.</t>
  </si>
  <si>
    <t>Computer Graphics.</t>
  </si>
  <si>
    <t>Modeling, Virtual Environments and Simulation.</t>
  </si>
  <si>
    <t>Computer Software and Media Applications, Other.</t>
  </si>
  <si>
    <t>Computer Systems Networking and Telecommunications.</t>
  </si>
  <si>
    <t>Network and System Administration/Administrator.</t>
  </si>
  <si>
    <t>System, Networking, and LAN/WAN Management/Manager.</t>
  </si>
  <si>
    <t>Computer and Information Systems Security/Information Assurance.</t>
  </si>
  <si>
    <t>Web/Multimedia Management and Webmaster.</t>
  </si>
  <si>
    <t>Information Technology Project Management.</t>
  </si>
  <si>
    <t>Computer Support Specialist.</t>
  </si>
  <si>
    <t>Computer/Information Technology Services Administration and Management, Other.</t>
  </si>
  <si>
    <t>Computer and Information Sciences and Support Services, Other.</t>
  </si>
  <si>
    <t>Cooking and Related Culinary Arts, General.</t>
  </si>
  <si>
    <t>Baking and Pastry Arts/Baker/Pastry Chef.</t>
  </si>
  <si>
    <t>Bartending/Bartender.</t>
  </si>
  <si>
    <t>Culinary Arts/Chef Training.</t>
  </si>
  <si>
    <t>Restaurant, Culinary, and Catering Management/Manager.</t>
  </si>
  <si>
    <t>Food Preparation/Professional Cooking/Kitchen Assistant.</t>
  </si>
  <si>
    <t>Meat Cutting/Meat Cutter.</t>
  </si>
  <si>
    <t>Food Service, Waiter/Waitress, and Dining Room Management/Manager.</t>
  </si>
  <si>
    <t>Institutional Food Workers.</t>
  </si>
  <si>
    <t>Culinary Science/Culinology.</t>
  </si>
  <si>
    <t>Wine Steward/Sommelier.</t>
  </si>
  <si>
    <t>Culinary Arts and Related Services, Other.</t>
  </si>
  <si>
    <t>Education, General.</t>
  </si>
  <si>
    <t>Bilingual and Multilingual Education.</t>
  </si>
  <si>
    <t>Multicultural Education.</t>
  </si>
  <si>
    <t>Indian/Native American Education.</t>
  </si>
  <si>
    <t>Bilingual, Multilingual, and Multicultural Education, Other.</t>
  </si>
  <si>
    <t>Curriculum and Instruction.</t>
  </si>
  <si>
    <t>Educational Leadership and Administration, General.</t>
  </si>
  <si>
    <t>Administration of Special Education.</t>
  </si>
  <si>
    <t>Adult and Continuing Education Administration.</t>
  </si>
  <si>
    <t>Educational, Instructional, and Curriculum Supervision.</t>
  </si>
  <si>
    <t>Higher Education/Higher Education Administration.</t>
  </si>
  <si>
    <t>Community College Education.</t>
  </si>
  <si>
    <t>Elementary and Middle School Administration/Principalship.</t>
  </si>
  <si>
    <t>Secondary School Administration/Principalship.</t>
  </si>
  <si>
    <t>Urban Education and Leadership.</t>
  </si>
  <si>
    <t>Superintendency and Educational System Administration.</t>
  </si>
  <si>
    <t>Educational Administration and Supervision, Other.</t>
  </si>
  <si>
    <t>Educational/Instructional Technology.</t>
  </si>
  <si>
    <t>Educational Evaluation and Research.</t>
  </si>
  <si>
    <t>Educational Statistics and Research Methods.</t>
  </si>
  <si>
    <t>Educational Assessment, Testing, and Measurement.</t>
  </si>
  <si>
    <t>Learning Sciences.</t>
  </si>
  <si>
    <t>Educational Assessment, Evaluation, and Research, Other.</t>
  </si>
  <si>
    <t>International and Comparative Education.</t>
  </si>
  <si>
    <t>Social and Philosophical Foundations of Education.</t>
  </si>
  <si>
    <t>Special Education and Teaching, General.</t>
  </si>
  <si>
    <t>Education/Teaching of Individuals with Hearing Impairments Including Deafness.</t>
  </si>
  <si>
    <t>Education/Teaching of the Gifted and Talented.</t>
  </si>
  <si>
    <t>Education/Teaching of Individuals with Emotional Disturbances.</t>
  </si>
  <si>
    <t>Education/Teaching of Individuals with Mental Retardation.</t>
  </si>
  <si>
    <t>Education/Teaching of Individuals with Multiple Disabilities.</t>
  </si>
  <si>
    <t>Education/Teaching of Individuals with Orthopedic and Other Physical Health Impairments.</t>
  </si>
  <si>
    <t>Education/Teaching of Individuals with Vision Impairments Including Blindness.</t>
  </si>
  <si>
    <t>Education/Teaching of Individuals with Specific Learning Disabilities.</t>
  </si>
  <si>
    <t>Education/Teaching of Individuals with Speech or Language Impairments.</t>
  </si>
  <si>
    <t>Education/Teaching of Individuals with Autism.</t>
  </si>
  <si>
    <t>Education/Teaching of Individuals Who are Developmentally Delayed.</t>
  </si>
  <si>
    <t>Education/Teaching of Individuals in Early Childhood Special Education Programs.</t>
  </si>
  <si>
    <t>Education/Teaching of Individuals with Traumatic Brain Injuries.</t>
  </si>
  <si>
    <t>Education/Teaching of Individuals in Elementary Special Ed Programs.</t>
  </si>
  <si>
    <t>Education/Teaching of Individuals in Junior High/Middle School Special Ed Programs.</t>
  </si>
  <si>
    <t>Education/Teaching of Individuals in Secondary Special EdPrograms.</t>
  </si>
  <si>
    <t>Special Education and Teaching, Other.</t>
  </si>
  <si>
    <t>Counselor Education/School Counseling and Guidance Services.</t>
  </si>
  <si>
    <t>College Student Counseling and Personnel Services.</t>
  </si>
  <si>
    <t>Student Counseling and Personnel Services, Other.</t>
  </si>
  <si>
    <t>Adult and Continuing Education and Teaching.</t>
  </si>
  <si>
    <t>Elementary Education and Teaching.</t>
  </si>
  <si>
    <t>Junior High/Intermediate/Middle School Education and Teaching.</t>
  </si>
  <si>
    <t>Secondary Education and Teaching.</t>
  </si>
  <si>
    <t>Teacher Education, Multiple Levels.</t>
  </si>
  <si>
    <t>Montessori Teacher Education.</t>
  </si>
  <si>
    <t>Waldorf/Steiner Teacher Education.</t>
  </si>
  <si>
    <t>Kindergarten/Preschool Education and Teaching.</t>
  </si>
  <si>
    <t>Early Childhood Education and Teaching.</t>
  </si>
  <si>
    <t>Teacher Education and Professional Development, Specific Levels and Methods, Other.</t>
  </si>
  <si>
    <t>Agricultural Teacher Education.</t>
  </si>
  <si>
    <t>Art Teacher Education.</t>
  </si>
  <si>
    <t>Business Teacher Education.</t>
  </si>
  <si>
    <t>Driver and Safety Teacher Education.</t>
  </si>
  <si>
    <t>English/Language Arts Teacher Education.</t>
  </si>
  <si>
    <t>Foreign Language Teacher  Education.</t>
  </si>
  <si>
    <t>Health Teacher Education.</t>
  </si>
  <si>
    <t>Family and Consumer Sciences/Home Economics Teacher Education.</t>
  </si>
  <si>
    <t>Technology Teacher Education/Industrial Arts Teacher Education.</t>
  </si>
  <si>
    <t>Sales and Marketing Operations/Marketing and Distribution Teacher Education.</t>
  </si>
  <si>
    <t>Mathematics Teacher Education.</t>
  </si>
  <si>
    <t>Music Teacher Education.</t>
  </si>
  <si>
    <t>Physical Education Teaching and Coaching.</t>
  </si>
  <si>
    <t>Reading Teacher Education.</t>
  </si>
  <si>
    <t>Science Teacher Education/General Science Teacher Education.</t>
  </si>
  <si>
    <t>Social Science Teacher Education.</t>
  </si>
  <si>
    <t>Social Studies Teacher Education.</t>
  </si>
  <si>
    <t>Technical Teacher Education.</t>
  </si>
  <si>
    <t>Trade and Industrial Teacher Education.</t>
  </si>
  <si>
    <t>Computer Teacher Education.</t>
  </si>
  <si>
    <t>Biology Teacher Education.</t>
  </si>
  <si>
    <t>Chemistry Teacher Education.</t>
  </si>
  <si>
    <t>Drama and Dance Teacher Education.</t>
  </si>
  <si>
    <t>French Language Teacher Education.</t>
  </si>
  <si>
    <t>German Language Teacher Education.</t>
  </si>
  <si>
    <t>Health Occupations Teacher Education.</t>
  </si>
  <si>
    <t>History Teacher Education.</t>
  </si>
  <si>
    <t>Physics Teacher Education.</t>
  </si>
  <si>
    <t>Spanish Language Teacher Education.</t>
  </si>
  <si>
    <t>Speech Teacher Education.</t>
  </si>
  <si>
    <t>Geography Teacher Education.</t>
  </si>
  <si>
    <t>Latin Teacher Education.</t>
  </si>
  <si>
    <t>School Librarian/School Library Media Specialist.</t>
  </si>
  <si>
    <t>Psychology Teacher Education.</t>
  </si>
  <si>
    <t>Earth Science Teacher Education.</t>
  </si>
  <si>
    <t>Environmental Education.</t>
  </si>
  <si>
    <t>Teacher Education and Professional Development, Specific Subject Areas, Other.</t>
  </si>
  <si>
    <t>Teaching English as a Second or Foreign Language/ESL Language Instructor.</t>
  </si>
  <si>
    <t>Teaching French as a Second or Foreign Language.</t>
  </si>
  <si>
    <t>Teaching English or French as a Second or Foreign Language, Other.</t>
  </si>
  <si>
    <t>Teacher Assistant/Aide.</t>
  </si>
  <si>
    <t>Adult Literacy Tutor/Instructor.</t>
  </si>
  <si>
    <t>Teaching Assistants/Aides, Other.</t>
  </si>
  <si>
    <t>Education, Other.</t>
  </si>
  <si>
    <t>Engineering, General.</t>
  </si>
  <si>
    <t>Pre-Engineering.</t>
  </si>
  <si>
    <t>Aerospace, Aeronautical and Astronautical/Space Engineering.</t>
  </si>
  <si>
    <t>Agricultural Engineering.</t>
  </si>
  <si>
    <t>Architectural Engineering.</t>
  </si>
  <si>
    <t>Bioengineering and Biomedical Engineering.</t>
  </si>
  <si>
    <t>Ceramic Sciences and Engineering.</t>
  </si>
  <si>
    <t>Chemical Engineering.</t>
  </si>
  <si>
    <t>Chemical and Biomolecular Engineering.</t>
  </si>
  <si>
    <t>Chemical Engineering, Other.</t>
  </si>
  <si>
    <t>Civil Engineering, General.</t>
  </si>
  <si>
    <t>Geotechnical and Geoenvironmental Engineering.</t>
  </si>
  <si>
    <t>Structural Engineering.</t>
  </si>
  <si>
    <t>Transportation and Highway Engineering.</t>
  </si>
  <si>
    <t>Water Resources Engineering.</t>
  </si>
  <si>
    <t>Civil Engineering, Other.</t>
  </si>
  <si>
    <t>Computer Engineering, General.</t>
  </si>
  <si>
    <t>Computer Hardware Engineering.</t>
  </si>
  <si>
    <t>Computer Software Engineering.</t>
  </si>
  <si>
    <t>Computer Engineering, Other.</t>
  </si>
  <si>
    <t>Electrical and Electronics Engineering</t>
  </si>
  <si>
    <t>Laser and Optical Engineering.</t>
  </si>
  <si>
    <t>Telecommunications Engineering.</t>
  </si>
  <si>
    <t>Electrical, Electronics and Communications Engineering, Other.</t>
  </si>
  <si>
    <t>Engineering Mechanics.</t>
  </si>
  <si>
    <t>Engineering Physics/Applied Physics.</t>
  </si>
  <si>
    <t>Engineering Science.</t>
  </si>
  <si>
    <t>Environmental/Environmental Health Engineering.</t>
  </si>
  <si>
    <t>Materials Engineering.</t>
  </si>
  <si>
    <t>Mechanical Engineering.</t>
  </si>
  <si>
    <t>Metallurgical Engineering.</t>
  </si>
  <si>
    <t>Mining and Mineral Engineering.</t>
  </si>
  <si>
    <t>Naval Architecture and Marine Engineering.</t>
  </si>
  <si>
    <t>Nuclear Engineering.</t>
  </si>
  <si>
    <t>Ocean Engineering.</t>
  </si>
  <si>
    <t>Petroleum Engineering.</t>
  </si>
  <si>
    <t>Systems Engineering.</t>
  </si>
  <si>
    <t>Textile Sciences and Engineering.</t>
  </si>
  <si>
    <t>Materials Science.</t>
  </si>
  <si>
    <t>Polymer/Plastics Engineering.</t>
  </si>
  <si>
    <t>Construction Engineering.</t>
  </si>
  <si>
    <t>Forest Engineering.</t>
  </si>
  <si>
    <t>Industrial Engineering.</t>
  </si>
  <si>
    <t>Manufacturing Engineering.</t>
  </si>
  <si>
    <t>Operations Research.</t>
  </si>
  <si>
    <t>Surveying Engineering.</t>
  </si>
  <si>
    <t>Geological/Geophysical Engineering.</t>
  </si>
  <si>
    <t>Paper Science and Engineering.</t>
  </si>
  <si>
    <t>Electromechanical Engineering.</t>
  </si>
  <si>
    <t>Mechatronics, Robotics, and Automation Engineering.</t>
  </si>
  <si>
    <t>Biochemical Engineering.</t>
  </si>
  <si>
    <t>Engineering Chemistry.</t>
  </si>
  <si>
    <t>Biological/Biosystems Engineering.</t>
  </si>
  <si>
    <t>Engineering, Other.</t>
  </si>
  <si>
    <t>Engineering Technology, General.</t>
  </si>
  <si>
    <t>Architectural Engineering Technology/Technician.</t>
  </si>
  <si>
    <t>Civil Engineering Technology/Technician.</t>
  </si>
  <si>
    <t>Electrical, Electronic and Communications Engineering Technology/Technician.</t>
  </si>
  <si>
    <t>Laser and Optical Technology/Technician.</t>
  </si>
  <si>
    <t>Telecommunications Technology/Technician.</t>
  </si>
  <si>
    <t>Integrated Circuit Design.</t>
  </si>
  <si>
    <t>Electrical and Electronic Engineering Technologies/Technicians, Other.</t>
  </si>
  <si>
    <t>Biomedical Technology/Technician.</t>
  </si>
  <si>
    <t>Electromechanical Technology/Electromechanical Engineering Technology.</t>
  </si>
  <si>
    <t>Instrumentation Technology/Technician.</t>
  </si>
  <si>
    <t>Robotics Technology/Technician.</t>
  </si>
  <si>
    <t>Automation Engineer Technology/Technician.</t>
  </si>
  <si>
    <t>Electromechanical and Instrumentation and Maintenance Technologies/Technicians, Other.</t>
  </si>
  <si>
    <t>Heating, Ventilation, Air Conditioning and Refrigeration Engineering Technology/Technician.</t>
  </si>
  <si>
    <t>Energy Management and Systems Technology/Technician.</t>
  </si>
  <si>
    <t>Solar Energy Technology/Technician.</t>
  </si>
  <si>
    <t>Water Quality and Wastewater Treatment Management and Recycling Technology/Technician.</t>
  </si>
  <si>
    <t>Environmental Engineering Technology/Environmental Technology.</t>
  </si>
  <si>
    <t>Hazardous Materials Management and Waste Technology/Technician.</t>
  </si>
  <si>
    <t>Environmental Control Technologies/Technicians, Other.</t>
  </si>
  <si>
    <t>Plastics and Polymer Engineering Technology/Technician.</t>
  </si>
  <si>
    <t>Metallurgical Technology/Technician.</t>
  </si>
  <si>
    <t>Industrial Technology/Technician.</t>
  </si>
  <si>
    <t>Manufacturing Engineering Technology/Technician.</t>
  </si>
  <si>
    <t>Welding Engineering Technology/Technician.</t>
  </si>
  <si>
    <t>Chemical Engineering Technology/Technician.</t>
  </si>
  <si>
    <t>Semiconductor Manufacturing Technology.</t>
  </si>
  <si>
    <t>Industrial Production Technologies/Technicians, Other.</t>
  </si>
  <si>
    <t>Occupational Safety and Health Technology/Technician.</t>
  </si>
  <si>
    <t>Quality Control Technology/Technician.</t>
  </si>
  <si>
    <t>Industrial Safety Technology/Technician.</t>
  </si>
  <si>
    <t>Hazardous Materials Information Systems Technology/Technician.</t>
  </si>
  <si>
    <t>Quality Control and Safety Technologies/Technicians, Other.</t>
  </si>
  <si>
    <t>Aeronautical/Aerospace Engineering Technology/Technician.</t>
  </si>
  <si>
    <t>Automotive Engineering Technology/Technician.</t>
  </si>
  <si>
    <t>Mechanical Engineering/Mechanical Technology/Technician.</t>
  </si>
  <si>
    <t>Mechanical Engineering Related Technologies/Technicians, Other.</t>
  </si>
  <si>
    <t>Mining Technology/Technician.</t>
  </si>
  <si>
    <t>Petroleum Technology/Technician.</t>
  </si>
  <si>
    <t>Mining and Petroleum Technologies/Technicians, Other.</t>
  </si>
  <si>
    <t>Construction Engineering Technology/Technician.</t>
  </si>
  <si>
    <t>Surveying Technology/Surveying.</t>
  </si>
  <si>
    <t>Hydraulics and Fluid Power Technology/Technician.</t>
  </si>
  <si>
    <t>Engineering-Related Technologies, Other.</t>
  </si>
  <si>
    <t>Computer Engineering Technology/Technician.</t>
  </si>
  <si>
    <t>Computer Technology/Computer Systems Technology.</t>
  </si>
  <si>
    <t>Computer Hardware Technology/Technician.</t>
  </si>
  <si>
    <t>Computer Software Technology/Technician.</t>
  </si>
  <si>
    <t>Computer Engineering Technologies/Technicians, Other.</t>
  </si>
  <si>
    <t>Drafting and Design Technology/Technician, General.</t>
  </si>
  <si>
    <t>CAD/CADD Drafting and/or Design Technology/Technician.</t>
  </si>
  <si>
    <t>Architectural Drafting and Architectural CAD/CADD.</t>
  </si>
  <si>
    <t>Civil Drafting and Civil Engineering CAD/CADD.</t>
  </si>
  <si>
    <t>Electrical/Electronics Drafting and Electrical/Electronics CAD/CADD.</t>
  </si>
  <si>
    <t>Mechanical Drafting and Mechanical Drafting CAD/CADD.</t>
  </si>
  <si>
    <t>Drafting/Design Engineering Technologies/Technicians, Other.</t>
  </si>
  <si>
    <t>Nuclear Engineering Technology/Technician.</t>
  </si>
  <si>
    <t>Engineering/Industrial Management.</t>
  </si>
  <si>
    <t>Engineering Design.</t>
  </si>
  <si>
    <t>Packaging Science.</t>
  </si>
  <si>
    <t>Engineering-Related Fields, Other.</t>
  </si>
  <si>
    <t>Nanotechnology.</t>
  </si>
  <si>
    <t>Engineering Technologies and Engineering-Related Fields, Other.</t>
  </si>
  <si>
    <t>Foreign Languages and Literatures, General.</t>
  </si>
  <si>
    <t>Linguistics.</t>
  </si>
  <si>
    <t>Language Interpretation and Translation.</t>
  </si>
  <si>
    <t>Comparative Literature.</t>
  </si>
  <si>
    <t>Applied Linguistics.</t>
  </si>
  <si>
    <t>Linguistic, Comparative, and Related Language Studies and Services, Other.</t>
  </si>
  <si>
    <t>African Languages, Literatures, and Linguistics.</t>
  </si>
  <si>
    <t>East Asian Languages, Literatures, and Linguistics, General.</t>
  </si>
  <si>
    <t>Chinese Language and Literature.</t>
  </si>
  <si>
    <t>Japanese Language and Literature.</t>
  </si>
  <si>
    <t>Korean Language and Literature.</t>
  </si>
  <si>
    <t>Tibetan Language and Literature.</t>
  </si>
  <si>
    <t>East Asian Languages, Literatures, and Linguistics, Other.</t>
  </si>
  <si>
    <t>Slavic Languages, Literatures, and Linguistics, General.</t>
  </si>
  <si>
    <t>Baltic Languages, Literatures, and Linguistics.</t>
  </si>
  <si>
    <t>Russian Language and Literature.</t>
  </si>
  <si>
    <t>Albanian Language and Literature.</t>
  </si>
  <si>
    <t>Bulgarian Language and Literature.</t>
  </si>
  <si>
    <t>Czech Language and Literature.</t>
  </si>
  <si>
    <t>Polish Language and Literature.</t>
  </si>
  <si>
    <t>Bosnian, Serbian, and Croatian Languages and Literatures.</t>
  </si>
  <si>
    <t>Slovak Language and Literature.</t>
  </si>
  <si>
    <t>Ukrainian Language and Literature.</t>
  </si>
  <si>
    <t>Slavic, Baltic, and Albanian Languages, Literatures, and Linguistics, Other.</t>
  </si>
  <si>
    <t>Germanic Languages, Literatures, and Linguistics, General.</t>
  </si>
  <si>
    <t>German Language and Literature.</t>
  </si>
  <si>
    <t>Scandinavian Languages, Literatures, and Linguistics.</t>
  </si>
  <si>
    <t>Danish Language and Literature.</t>
  </si>
  <si>
    <t>Dutch/Flemish Language and Literature.</t>
  </si>
  <si>
    <t>Norwegian Language and Literature.</t>
  </si>
  <si>
    <t>Swedish Language and Literature.</t>
  </si>
  <si>
    <t>Germanic Languages, Literatures, and Linguistics, Other.</t>
  </si>
  <si>
    <t>Modern Greek Language and Literature.</t>
  </si>
  <si>
    <t>South Asian Languages, Literatures, and Linguistics, General.</t>
  </si>
  <si>
    <t>Hindi Language and Literature.</t>
  </si>
  <si>
    <t>Sanskrit and Classical Indian Languages, Literatures, and Linguistics.</t>
  </si>
  <si>
    <t>Bengali Language and Literature.</t>
  </si>
  <si>
    <t>Punjabi Language and Literature.</t>
  </si>
  <si>
    <t>Tamil Language and Literature.</t>
  </si>
  <si>
    <t>Urdu Language and Literature.</t>
  </si>
  <si>
    <t>South Asian Languages, Literatures, and Linguistics, Other.</t>
  </si>
  <si>
    <t>Iranian Languages, Literatures, and Linguistics.</t>
  </si>
  <si>
    <t>Romance Languages, Literatures, and Linguistics, General.</t>
  </si>
  <si>
    <t>French Language and Literature.</t>
  </si>
  <si>
    <t>Italian Language and Literature.</t>
  </si>
  <si>
    <t>Portuguese Language and Literature.</t>
  </si>
  <si>
    <t>Spanish Language and Literature.</t>
  </si>
  <si>
    <t>Romanian Language and Literature.</t>
  </si>
  <si>
    <t>Catalan Language and Literature.</t>
  </si>
  <si>
    <t>Hispanic and Latin American Languages, Literatures, and Linguistics, General.</t>
  </si>
  <si>
    <t>Romance Languages, Literatures, and Linguistics, Other.</t>
  </si>
  <si>
    <t>American Indian/Native American Languages, Literatures, and Linguistics.</t>
  </si>
  <si>
    <t>Middle/Near Eastern and Semitic Languages, Literatures, and Linguistics, General.</t>
  </si>
  <si>
    <t>Arabic Language and Literature.</t>
  </si>
  <si>
    <t>Hebrew Language and Literature.</t>
  </si>
  <si>
    <t>Ancient Near Eastern and Biblical Languages, Literatures, and Linguistics.</t>
  </si>
  <si>
    <t>Middle/Near Eastern and Semitic Languages, Literatures, and Linguistics, Other.</t>
  </si>
  <si>
    <t>Classics and Classical Languages, Literatures, and Linguistics, General.</t>
  </si>
  <si>
    <t>Ancient/Classical Greek Language and Literature.</t>
  </si>
  <si>
    <t>Latin Language and Literature.</t>
  </si>
  <si>
    <t>Classics and Classical Languages, Literatures, and Linguistics, Other.</t>
  </si>
  <si>
    <t>Celtic Languages, Literatures, and Linguistics.</t>
  </si>
  <si>
    <t>Southeast Asian Languages, Literatures, and Linguistics, General.</t>
  </si>
  <si>
    <t>Australian/Oceanic/Pacific Languages, Literatures, and Linguistics.</t>
  </si>
  <si>
    <t>Indonesian/Malay Languages and Literatures.</t>
  </si>
  <si>
    <t>Burmese Language and Literature.</t>
  </si>
  <si>
    <t>Filipino/Tagalog Language and Literature.</t>
  </si>
  <si>
    <t>Khmer/Cambodian Language and Literature.</t>
  </si>
  <si>
    <t>Lao Language and Literature.</t>
  </si>
  <si>
    <t>Thai Language and Literature.</t>
  </si>
  <si>
    <t>Vietnamese Language and Literature.</t>
  </si>
  <si>
    <t>Southeast Asian and Australasian/Pacific Languages, Literatures, and Linguistics, Other.</t>
  </si>
  <si>
    <t>Turkish Language and Literature.</t>
  </si>
  <si>
    <t>Uralic Languages, Literatures, and Linguistics.</t>
  </si>
  <si>
    <t>Hungarian/Magyar Language and Literature.</t>
  </si>
  <si>
    <t>Mongolian Language and Literature.</t>
  </si>
  <si>
    <t>Turkic, Uralic-Altaic, Caucasian, and Central Asian Languages, Literatures, and Linguistics, Other.</t>
  </si>
  <si>
    <t>American Sign Language (ASL).</t>
  </si>
  <si>
    <t>Linguistics of ASL and Other Sign Languages.</t>
  </si>
  <si>
    <t>Sign Language Interpretation and Translation.</t>
  </si>
  <si>
    <t>American Sign Language, Other.</t>
  </si>
  <si>
    <t>Foreign Languages, Literatures, and Linguistics, Other.</t>
  </si>
  <si>
    <t>Work and Family Studies.</t>
  </si>
  <si>
    <t>Family and Consumer Sciences/Human Sciences, General.</t>
  </si>
  <si>
    <t>Business Family and Consumer Sciences/Human Sciences.</t>
  </si>
  <si>
    <t>Family and Consumer Sciences/Human Sciences Communication.</t>
  </si>
  <si>
    <t>Consumer Merchandising/Retailing Management.</t>
  </si>
  <si>
    <t>Family and Consumer Sciences/Human Sciences Business Services, Other.</t>
  </si>
  <si>
    <t>Family Resource Management Studies, General.</t>
  </si>
  <si>
    <t>Consumer Economics.</t>
  </si>
  <si>
    <t>Consumer Services and Advocacy.</t>
  </si>
  <si>
    <t>Family and Consumer Economics and Related Services, Other.</t>
  </si>
  <si>
    <t>Foods, Nutrition, and Wellness Studies, General.</t>
  </si>
  <si>
    <t>Human Nutrition.</t>
  </si>
  <si>
    <t>Foodservice Systems Administration/Management.</t>
  </si>
  <si>
    <t>Foods, Nutrition, and Related Services, Other.</t>
  </si>
  <si>
    <t>Housing and Human Environments, General.</t>
  </si>
  <si>
    <t>Facilities Planning and Management.</t>
  </si>
  <si>
    <t>Home Furnishings and Equipment Installers.</t>
  </si>
  <si>
    <t>Housing and Human Environments, Other.</t>
  </si>
  <si>
    <t>Human Development and Family Studies, General.</t>
  </si>
  <si>
    <t>Adult Development and Aging.</t>
  </si>
  <si>
    <t>Family Systems.</t>
  </si>
  <si>
    <t>Child Development.</t>
  </si>
  <si>
    <t>Family and Community Services.</t>
  </si>
  <si>
    <t>Child Care and Support Services Management.</t>
  </si>
  <si>
    <t>Child Care Provider/Assistant.</t>
  </si>
  <si>
    <t>Developmental Services Worker.</t>
  </si>
  <si>
    <t>Human Development, Family Studies, and Related Services, Other.</t>
  </si>
  <si>
    <t>Apparel and Textiles, General.</t>
  </si>
  <si>
    <t>Apparel and Textile Manufacture.</t>
  </si>
  <si>
    <t>Textile Science.</t>
  </si>
  <si>
    <t>Apparel and Textile Marketing Management.</t>
  </si>
  <si>
    <t>Fashion and Fabric Consultant.</t>
  </si>
  <si>
    <t>Apparel and Textiles, Other.</t>
  </si>
  <si>
    <t>Family and Consumer Sciences/Human Sciences, Other.</t>
  </si>
  <si>
    <t>Legal Studies, General.</t>
  </si>
  <si>
    <t>Pre-Law Studies.</t>
  </si>
  <si>
    <t>Law.</t>
  </si>
  <si>
    <t>Advanced Legal Research/Studies, General.</t>
  </si>
  <si>
    <t>Programs for Foreign Lawyers.</t>
  </si>
  <si>
    <t>American/U.S. Law/Legal Studies/Jurisprudence.</t>
  </si>
  <si>
    <t>Canadian Law/Legal Studies/Jurisprudence.</t>
  </si>
  <si>
    <t>Banking, Corporate, Finance, and Securities Law.</t>
  </si>
  <si>
    <t>Comparative Law.</t>
  </si>
  <si>
    <t>Energy, Environment, and Natural Resources Law.</t>
  </si>
  <si>
    <t>Health Law.</t>
  </si>
  <si>
    <t>International Law and Legal Studies.</t>
  </si>
  <si>
    <t>International Business, Trade, and Tax Law.</t>
  </si>
  <si>
    <t>Tax Law/Taxation.</t>
  </si>
  <si>
    <t>Intellectual Property Law.</t>
  </si>
  <si>
    <t>Legal Research and Advanced Professional Studies, Other.</t>
  </si>
  <si>
    <t>Legal Administrative Assistant/Secretary.</t>
  </si>
  <si>
    <t>Legal Assistant/Paralegal.</t>
  </si>
  <si>
    <t>Court Reporting/Court Reporter.</t>
  </si>
  <si>
    <t>Legal Support Services, Other.</t>
  </si>
  <si>
    <t>Legal Professions and Studies, Other.</t>
  </si>
  <si>
    <t>English Language and Literature, General.</t>
  </si>
  <si>
    <t>Creative Writing.</t>
  </si>
  <si>
    <t>American Literature (United States).</t>
  </si>
  <si>
    <t>American Literature (Canadian).</t>
  </si>
  <si>
    <t>English Literature (British and Commonwealth).</t>
  </si>
  <si>
    <t>Writing, General.</t>
  </si>
  <si>
    <t>Professional, Technical, Business, and Scientific Writing.</t>
  </si>
  <si>
    <t>Rhetoric and Composition.</t>
  </si>
  <si>
    <t>Rhetoric and Composition/Writing Studies, Other.</t>
  </si>
  <si>
    <t>General Literature.</t>
  </si>
  <si>
    <t>Children's and Adolescent Literature.</t>
  </si>
  <si>
    <t>Literature, Other.</t>
  </si>
  <si>
    <t>English Language and Literature/Letters, Other.</t>
  </si>
  <si>
    <t>Liberal Arts and Sciences/Liberal Studies.</t>
  </si>
  <si>
    <t>General Studies.</t>
  </si>
  <si>
    <t>Humanities/Humanistic Studies.</t>
  </si>
  <si>
    <t>Liberal Arts and Sciences, General Studies and Humanities, Other.</t>
  </si>
  <si>
    <t>Library and Information Science.</t>
  </si>
  <si>
    <t>Children and Youth Library Services.</t>
  </si>
  <si>
    <t>Archives/Archival Administration.</t>
  </si>
  <si>
    <t>Library Science and Administration, Other.</t>
  </si>
  <si>
    <t>Library and Archives Assisting.</t>
  </si>
  <si>
    <t>Library Science, Other.</t>
  </si>
  <si>
    <t>Biology/Biological Sciences, General.</t>
  </si>
  <si>
    <t>Biomedical Sciences, General.</t>
  </si>
  <si>
    <t>Biochemistry.</t>
  </si>
  <si>
    <t>Biophysics.</t>
  </si>
  <si>
    <t>Molecular Biology.</t>
  </si>
  <si>
    <t>Molecular Biochemistry.</t>
  </si>
  <si>
    <t>Molecular Biophysics.</t>
  </si>
  <si>
    <t>Structural Biology.</t>
  </si>
  <si>
    <t>Photobiology.</t>
  </si>
  <si>
    <t>Radiation Biology/Radiobiology.</t>
  </si>
  <si>
    <t>Biochemistry and Molecular Biology.</t>
  </si>
  <si>
    <t>Biochemistry, Biophysics and Molecular Biology, Other.</t>
  </si>
  <si>
    <t>Botany/Plant Biology.</t>
  </si>
  <si>
    <t>Plant Pathology/Phytopathology.</t>
  </si>
  <si>
    <t>Plant Physiology.</t>
  </si>
  <si>
    <t>Plant Molecular Biology.</t>
  </si>
  <si>
    <t>Botany/Plant Biology, Other.</t>
  </si>
  <si>
    <t>Cell/Cellular Biology and Histology.</t>
  </si>
  <si>
    <t>Anatomy.</t>
  </si>
  <si>
    <t>Developmental Biology and Embryology.</t>
  </si>
  <si>
    <t>Neuroanatomy.</t>
  </si>
  <si>
    <t>Cell/Cellular and Molecular Biology.</t>
  </si>
  <si>
    <t>Cell Biology and Anatomy.</t>
  </si>
  <si>
    <t>Cell/Cellular Biology and Anatomical Sciences, Other.</t>
  </si>
  <si>
    <t>Microbiology, General.</t>
  </si>
  <si>
    <t>Medical Microbiology and Bacteriology.</t>
  </si>
  <si>
    <t>Virology.</t>
  </si>
  <si>
    <t>Parasitology.</t>
  </si>
  <si>
    <t>Mycology.</t>
  </si>
  <si>
    <t>Immunology.</t>
  </si>
  <si>
    <t>Microbiology and Immunology.</t>
  </si>
  <si>
    <t>Microbiological Sciences and Immunology, Other.</t>
  </si>
  <si>
    <t>Zoology/Animal Biology.</t>
  </si>
  <si>
    <t>Entomology.</t>
  </si>
  <si>
    <t>Animal Physiology.</t>
  </si>
  <si>
    <t>Animal Behavior and Ethology.</t>
  </si>
  <si>
    <t>Wildlife Biology.</t>
  </si>
  <si>
    <t>Zoology/Animal Biology, Other.</t>
  </si>
  <si>
    <t>Genetics, General.</t>
  </si>
  <si>
    <t>Molecular Genetics.</t>
  </si>
  <si>
    <t>Microbial and Eukaryotic Genetics.</t>
  </si>
  <si>
    <t>Animal Genetics.</t>
  </si>
  <si>
    <t>Plant Genetics.</t>
  </si>
  <si>
    <t>Human/Medical Genetics.</t>
  </si>
  <si>
    <t>Genome Sciences/Genomics.</t>
  </si>
  <si>
    <t>Genetics, Other.</t>
  </si>
  <si>
    <t>Physiology, General.</t>
  </si>
  <si>
    <t>Molecular Physiology.</t>
  </si>
  <si>
    <t>Cell Physiology.</t>
  </si>
  <si>
    <t>Endocrinology.</t>
  </si>
  <si>
    <t>Reproductive Biology.</t>
  </si>
  <si>
    <t>Cardiovascular Science.</t>
  </si>
  <si>
    <t>Exercise Physiology.</t>
  </si>
  <si>
    <t>Vision Science/Physiological Optics.</t>
  </si>
  <si>
    <t>Pathology/Experimental Pathology.</t>
  </si>
  <si>
    <t>Oncology and Cancer Biology.</t>
  </si>
  <si>
    <t>Aerospace Physiology and Medicine.</t>
  </si>
  <si>
    <t>Physiology, Pathology, and Related Sciences, Other.</t>
  </si>
  <si>
    <t>Pharmacology.</t>
  </si>
  <si>
    <t>Molecular Pharmacology.</t>
  </si>
  <si>
    <t>Neuropharmacology.</t>
  </si>
  <si>
    <t>Toxicology.</t>
  </si>
  <si>
    <t>Molecular Toxicology.</t>
  </si>
  <si>
    <t>Environmental Toxicology.</t>
  </si>
  <si>
    <t>Pharmacology and Toxicology.</t>
  </si>
  <si>
    <t>Pharmacology and Toxicology, Other.</t>
  </si>
  <si>
    <t>Biometry/Biometrics.</t>
  </si>
  <si>
    <t>Biostatistics.</t>
  </si>
  <si>
    <t>Bioinformatics.</t>
  </si>
  <si>
    <t>Computational Biology.</t>
  </si>
  <si>
    <t>Biomathematics, Bioinformatics, and Computational Biology, Other.</t>
  </si>
  <si>
    <t>Biotechnology.</t>
  </si>
  <si>
    <t>Ecology.</t>
  </si>
  <si>
    <t>Marine Biology and Biological Oceanography.</t>
  </si>
  <si>
    <t>Evolutionary Biology.</t>
  </si>
  <si>
    <t>Aquatic Biology/Limnology.</t>
  </si>
  <si>
    <t>Environmental Biology.</t>
  </si>
  <si>
    <t>Population Biology.</t>
  </si>
  <si>
    <t>Conservation Biology.</t>
  </si>
  <si>
    <t>Systematic Biology/Biological Systematics.</t>
  </si>
  <si>
    <t>Epidemiology.</t>
  </si>
  <si>
    <t>Ecology and Evolutionary Biology.</t>
  </si>
  <si>
    <t>Ecology, Evolution, Systematics and Population Biology, Other.</t>
  </si>
  <si>
    <t>Molecular Medicine.</t>
  </si>
  <si>
    <t>Neuroscience.</t>
  </si>
  <si>
    <t>Neurobiology and Anatomy.</t>
  </si>
  <si>
    <t>Neurobiology and Behavior.</t>
  </si>
  <si>
    <t>Neurobiology and Neurosciences, Other.</t>
  </si>
  <si>
    <t>Biological and Biomedical Sciences, Other.</t>
  </si>
  <si>
    <t>Mathematics, General.</t>
  </si>
  <si>
    <t>Algebra and Number Theory.</t>
  </si>
  <si>
    <t>Analysis and Functional Analysis.</t>
  </si>
  <si>
    <t>Geometry/Geometric Analysis.</t>
  </si>
  <si>
    <t>Topology and Foundations.</t>
  </si>
  <si>
    <t>Mathematics, Other.</t>
  </si>
  <si>
    <t>Applied Mathematics, General.</t>
  </si>
  <si>
    <t>Computational Mathematics.</t>
  </si>
  <si>
    <t>Computational and Applied Mathematics.</t>
  </si>
  <si>
    <t>Financial Mathematics.</t>
  </si>
  <si>
    <t>Mathematical Biology.</t>
  </si>
  <si>
    <t>Applied Mathematics, Other.</t>
  </si>
  <si>
    <t>Statistics, General.</t>
  </si>
  <si>
    <t>Mathematical Statistics and Probability.</t>
  </si>
  <si>
    <t>Mathematics and Statistics.</t>
  </si>
  <si>
    <t>Statistics, Other.</t>
  </si>
  <si>
    <t>Mathematics and Statistics, Other.</t>
  </si>
  <si>
    <t>Multi-/Interdisciplinary Studies, General.</t>
  </si>
  <si>
    <t>Biological and Physical Sciences.</t>
  </si>
  <si>
    <t>Peace Studies and Conflict Resolution.</t>
  </si>
  <si>
    <t>Systems Science and Theory.</t>
  </si>
  <si>
    <t>Mathematics and Computer Science.</t>
  </si>
  <si>
    <t>Biopsychology.</t>
  </si>
  <si>
    <t>Gerontology.</t>
  </si>
  <si>
    <t>Historic Preservation and Conservation.</t>
  </si>
  <si>
    <t>Cultural Resource Management and Policy Analysis.</t>
  </si>
  <si>
    <t>Historic Preservation and Conservation, Other.</t>
  </si>
  <si>
    <t>Medieval and Renaissance Studies.</t>
  </si>
  <si>
    <t>Museology/Museum Studies.</t>
  </si>
  <si>
    <t>Science, Technology and Society.</t>
  </si>
  <si>
    <t>Accounting and Computer Science.</t>
  </si>
  <si>
    <t>Behavioral Sciences.</t>
  </si>
  <si>
    <t>Natural Sciences.</t>
  </si>
  <si>
    <t>Nutrition Sciences.</t>
  </si>
  <si>
    <t>International/Global Studies.</t>
  </si>
  <si>
    <t>Holocaust and Related Studies.</t>
  </si>
  <si>
    <t>Ancient Studies/Civilization.</t>
  </si>
  <si>
    <t>Classical, Ancient Mediterranean and Near Eastern Studies and Archaeology.</t>
  </si>
  <si>
    <t>Intercultural/Multicultural and Diversity Studies.</t>
  </si>
  <si>
    <t>Cognitive Science.</t>
  </si>
  <si>
    <t>Cultural Studies/Critical Theory and Analysis.</t>
  </si>
  <si>
    <t>Human Biology.</t>
  </si>
  <si>
    <t>Dispute Resolution.</t>
  </si>
  <si>
    <t>Maritime Studies.</t>
  </si>
  <si>
    <t>Computational Science.</t>
  </si>
  <si>
    <t>Human Computer Interaction.</t>
  </si>
  <si>
    <t>Marine Sciences.</t>
  </si>
  <si>
    <t>Sustainability Studies.</t>
  </si>
  <si>
    <t>Multi-/Interdisciplinary Studies, Other.</t>
  </si>
  <si>
    <t>Parks, Recreation and Leisure Studies.</t>
  </si>
  <si>
    <t>Parks, Recreation and Leisure Facilities Management, General.</t>
  </si>
  <si>
    <t>Golf Course Operation and Grounds Management.</t>
  </si>
  <si>
    <t>Parks, Recreation and Leisure Facilities Management, Other.</t>
  </si>
  <si>
    <t>Health and Physical Education/Fitness, General.</t>
  </si>
  <si>
    <t>Sport and Fitness Administration/Management.</t>
  </si>
  <si>
    <t>Kinesiology and Exercise Science.</t>
  </si>
  <si>
    <t>Physical Fitness Technician.</t>
  </si>
  <si>
    <t>Sports Studies.</t>
  </si>
  <si>
    <t>Health and Physical Education/Fitness, Other.</t>
  </si>
  <si>
    <t>Outdoor Education.</t>
  </si>
  <si>
    <t>Parks, Recreation, Leisure, and Fitness Studies, Other.</t>
  </si>
  <si>
    <t>Philosophy and Religious Studies, General.</t>
  </si>
  <si>
    <t>Philosophy.</t>
  </si>
  <si>
    <t>Logic.</t>
  </si>
  <si>
    <t>Ethics.</t>
  </si>
  <si>
    <t>Applied and Professional Ethics.</t>
  </si>
  <si>
    <t>Philosophy, Other.</t>
  </si>
  <si>
    <t>Religion/Religious Studies.</t>
  </si>
  <si>
    <t>Buddhist Studies.</t>
  </si>
  <si>
    <t>Christian Studies.</t>
  </si>
  <si>
    <t>Hindu Studies.</t>
  </si>
  <si>
    <t>Islamic Studies.</t>
  </si>
  <si>
    <t>Jewish/Judaic Studies.</t>
  </si>
  <si>
    <t>Religion/Religious Studies, Other.</t>
  </si>
  <si>
    <t>Philosophy and Religious Studies, Other.</t>
  </si>
  <si>
    <t>Bible/Biblical Studies.</t>
  </si>
  <si>
    <t>Missions/Missionary Studies and Missiology.</t>
  </si>
  <si>
    <t>Religious Education.</t>
  </si>
  <si>
    <t>Religious/Sacred Music.</t>
  </si>
  <si>
    <t>Theology/Theological Studies.</t>
  </si>
  <si>
    <t>Divinity/Ministry.</t>
  </si>
  <si>
    <t>Pre-Theology/Pre-Ministerial Studies.</t>
  </si>
  <si>
    <t>Rabbinical Studies.</t>
  </si>
  <si>
    <t>Talmudic Studies.</t>
  </si>
  <si>
    <t>Theological and Ministerial Studies, Other.</t>
  </si>
  <si>
    <t>Pastoral Studies/Counseling.</t>
  </si>
  <si>
    <t>Youth Ministry.</t>
  </si>
  <si>
    <t>Urban Ministry.</t>
  </si>
  <si>
    <t>Women's Ministry.</t>
  </si>
  <si>
    <t>Lay Ministry.</t>
  </si>
  <si>
    <t>Pastoral Counseling and Specialized Ministries, Other.</t>
  </si>
  <si>
    <t>Theology and Religious Vocations, Other.</t>
  </si>
  <si>
    <t>Physical Sciences.</t>
  </si>
  <si>
    <t>Astronomy.</t>
  </si>
  <si>
    <t>Astrophysics.</t>
  </si>
  <si>
    <t>Planetary Astronomy and Science.</t>
  </si>
  <si>
    <t>Astronomy and Astrophysics, Other.</t>
  </si>
  <si>
    <t>Atmospheric Sciences and Meteorology, General.</t>
  </si>
  <si>
    <t>Atmospheric Chemistry and Climatology.</t>
  </si>
  <si>
    <t>Atmospheric Physics and Dynamics.</t>
  </si>
  <si>
    <t>Meteorology.</t>
  </si>
  <si>
    <t>Atmospheric Sciences and Meteorology, Other.</t>
  </si>
  <si>
    <t>Chemistry, General.</t>
  </si>
  <si>
    <t>Analytical Chemistry.</t>
  </si>
  <si>
    <t>Inorganic Chemistry.</t>
  </si>
  <si>
    <t>Organic Chemistry.</t>
  </si>
  <si>
    <t>Physical Chemistry.</t>
  </si>
  <si>
    <t>Polymer Chemistry.</t>
  </si>
  <si>
    <t>Chemical Physics.</t>
  </si>
  <si>
    <t>Environmental Chemistry.</t>
  </si>
  <si>
    <t>Forensic Chemistry.</t>
  </si>
  <si>
    <t>Theoretical Chemistry.</t>
  </si>
  <si>
    <t>Chemistry, Other.</t>
  </si>
  <si>
    <t>Geology/Earth Science, General.</t>
  </si>
  <si>
    <t>Geochemistry.</t>
  </si>
  <si>
    <t>Geophysics and Seismology.</t>
  </si>
  <si>
    <t>Paleontology.</t>
  </si>
  <si>
    <t>Hydrology and Water Resources Science.</t>
  </si>
  <si>
    <t>Geochemistry and Petrology.</t>
  </si>
  <si>
    <t>Oceanography, Chemical and Physical.</t>
  </si>
  <si>
    <t>Geological and Earth Sciences/Geosciences, Other.</t>
  </si>
  <si>
    <t>Physics, General.</t>
  </si>
  <si>
    <t>Atomic/Molecular Physics.</t>
  </si>
  <si>
    <t>Elementary Particle Physics.</t>
  </si>
  <si>
    <t>Plasma and High-Temperature Physics.</t>
  </si>
  <si>
    <t>Nuclear Physics.</t>
  </si>
  <si>
    <t>Optics/Optical Sciences.</t>
  </si>
  <si>
    <t>Condensed Matter and Materials Physics.</t>
  </si>
  <si>
    <t>Acoustics.</t>
  </si>
  <si>
    <t>Theoretical and Mathematical Physics.</t>
  </si>
  <si>
    <t>Physics, Other.</t>
  </si>
  <si>
    <t>Materials Chemistry.</t>
  </si>
  <si>
    <t>Materials Sciences, Other.</t>
  </si>
  <si>
    <t>Physical Sciences, Other.</t>
  </si>
  <si>
    <t>Science Technologies/Technicians, General.</t>
  </si>
  <si>
    <t>Biology Technician/Biotechnology Laboratory Technician.</t>
  </si>
  <si>
    <t>Industrial Radiologic Technology/Technician.</t>
  </si>
  <si>
    <t>Nuclear/Nuclear Power Technology/Technician.</t>
  </si>
  <si>
    <t>Nuclear and Industrial Radiologic Technologies/Technicians, Other.</t>
  </si>
  <si>
    <t>Chemical Technology/Technician.</t>
  </si>
  <si>
    <t>Chemical Process Technology.</t>
  </si>
  <si>
    <t>Physical Science Technologies/Technicians, Other.</t>
  </si>
  <si>
    <t>Science Technologies/Technicians, Other.</t>
  </si>
  <si>
    <t>Psychology, General.</t>
  </si>
  <si>
    <t>Clinical Psychology.</t>
  </si>
  <si>
    <t>Cognitive Psychology and Psycholinguistics.</t>
  </si>
  <si>
    <t>Community Psychology.</t>
  </si>
  <si>
    <t>Comparative Psychology.</t>
  </si>
  <si>
    <t>Counseling Psychology.</t>
  </si>
  <si>
    <t>Developmental and Child Psychology.</t>
  </si>
  <si>
    <t>Experimental Psychology.</t>
  </si>
  <si>
    <t>Industrial and Organizational Psychology.</t>
  </si>
  <si>
    <t>Personality Psychology.</t>
  </si>
  <si>
    <t>Physiological Psychology/Psychobiology.</t>
  </si>
  <si>
    <t>Social Psychology.</t>
  </si>
  <si>
    <t>School Psychology.</t>
  </si>
  <si>
    <t>Educational Psychology.</t>
  </si>
  <si>
    <t>Psychometrics and Quantitative Psychology.</t>
  </si>
  <si>
    <t>Clinical Child Psychology.</t>
  </si>
  <si>
    <t>Environmental Psychology.</t>
  </si>
  <si>
    <t>Geropsychology.</t>
  </si>
  <si>
    <t>Health/Medical Psychology.</t>
  </si>
  <si>
    <t>Psychopharmacology.</t>
  </si>
  <si>
    <t>Family Psychology.</t>
  </si>
  <si>
    <t>Forensic Psychology.</t>
  </si>
  <si>
    <t>Research and Experimental Psychology, Other.</t>
  </si>
  <si>
    <t>Applied Psychology.</t>
  </si>
  <si>
    <t>Applied Behavior Analysis.</t>
  </si>
  <si>
    <t>Clinical, Counseling and Applied Psychology, Other.</t>
  </si>
  <si>
    <t>Psychology, Other.</t>
  </si>
  <si>
    <t>Corrections.</t>
  </si>
  <si>
    <t>Criminal Justice/Law Enforcement Administration.</t>
  </si>
  <si>
    <t>Criminal Justice/Safety Studies.</t>
  </si>
  <si>
    <t>Forensic Science and Technology.</t>
  </si>
  <si>
    <t>Criminal Justice/Police Science.</t>
  </si>
  <si>
    <t>Security and Loss Prevention Services.</t>
  </si>
  <si>
    <t>Juvenile Corrections.</t>
  </si>
  <si>
    <t>Criminalistics and Criminal Science.</t>
  </si>
  <si>
    <t>Securities Services Administration/Management.</t>
  </si>
  <si>
    <t>Corrections Administration.</t>
  </si>
  <si>
    <t>Law Enforcement Investigation and Interviewing.</t>
  </si>
  <si>
    <t>Law Enforcement Record-Keeping and Evidence Management.</t>
  </si>
  <si>
    <t>Cyber/Computer Forensics and Counterterrorism.</t>
  </si>
  <si>
    <t>Financial Forensics and Fraud Investigation.</t>
  </si>
  <si>
    <t>Law Enforcement Intelligence Analysis.</t>
  </si>
  <si>
    <t>Critical Incident Response/Special Police Operations.</t>
  </si>
  <si>
    <t>Protective Services Operations.</t>
  </si>
  <si>
    <t>Suspension and Debarment Investigation.</t>
  </si>
  <si>
    <t>Maritime Law Enforcement.</t>
  </si>
  <si>
    <t>Cultural/Archaelogical Resources Protection.</t>
  </si>
  <si>
    <t>Corrections and Criminal Justice, Other.</t>
  </si>
  <si>
    <t>Fire Prevention and Safety Technology/Technician.</t>
  </si>
  <si>
    <t>Fire Services Administration.</t>
  </si>
  <si>
    <t>Fire Science/Fire-fighting.</t>
  </si>
  <si>
    <t>Fire Systems Technology.</t>
  </si>
  <si>
    <t>Fire/Arson Investigation and Prevention.</t>
  </si>
  <si>
    <t>Wildland/Forest Firefighting and Investigation.</t>
  </si>
  <si>
    <t>Fire Protection, Other.</t>
  </si>
  <si>
    <t>Homeland Security, Law Enforcement, Firefighting and Related Protective Services, Other.</t>
  </si>
  <si>
    <t>Human Services, General.</t>
  </si>
  <si>
    <t>Community Organization and Advocacy.</t>
  </si>
  <si>
    <t>Public Administration.</t>
  </si>
  <si>
    <t>Public Policy Analysis, General.</t>
  </si>
  <si>
    <t>Education Policy Analysis.</t>
  </si>
  <si>
    <t>Health Policy Analysis.</t>
  </si>
  <si>
    <t>International Policy Analysis.</t>
  </si>
  <si>
    <t>Public Policy Analysis, Other.</t>
  </si>
  <si>
    <t>Social Work.</t>
  </si>
  <si>
    <t>Youth Services/Administration.</t>
  </si>
  <si>
    <t>Social Work, Other.</t>
  </si>
  <si>
    <t>Public Administration and Social Service Professions, Other.</t>
  </si>
  <si>
    <t>Social Sciences, General.</t>
  </si>
  <si>
    <t>Research Methodology and Quantitative Methods.</t>
  </si>
  <si>
    <t>Anthropology.</t>
  </si>
  <si>
    <t>Physical and Biological Anthropology.</t>
  </si>
  <si>
    <t>Medical Anthropology.</t>
  </si>
  <si>
    <t>Cultural Anthropology.</t>
  </si>
  <si>
    <t>Anthropology, Other.</t>
  </si>
  <si>
    <t>Archeology.</t>
  </si>
  <si>
    <t>Criminology.</t>
  </si>
  <si>
    <t>Demography and Population Studies.</t>
  </si>
  <si>
    <t>Economics, General.</t>
  </si>
  <si>
    <t>Applied Economics.</t>
  </si>
  <si>
    <t>Econometrics and Quantitative Economics.</t>
  </si>
  <si>
    <t>Development Economics and International Development.</t>
  </si>
  <si>
    <t>International Economics.</t>
  </si>
  <si>
    <t>Economics, Other.</t>
  </si>
  <si>
    <t>Geography.</t>
  </si>
  <si>
    <t>Geographic Information Science and Cartography.</t>
  </si>
  <si>
    <t>Geography, Other.</t>
  </si>
  <si>
    <t>International Relations and Affairs.</t>
  </si>
  <si>
    <t>National Security Policy Studies.</t>
  </si>
  <si>
    <t>International Relations and National Security Studies, Other.</t>
  </si>
  <si>
    <t>Political Science and Government, General.</t>
  </si>
  <si>
    <t>American Government and Politics (United States).</t>
  </si>
  <si>
    <t>Canadian Government and Politics.</t>
  </si>
  <si>
    <t>Political Economy.</t>
  </si>
  <si>
    <t>Political Science and Government, Other.</t>
  </si>
  <si>
    <t>Sociology.</t>
  </si>
  <si>
    <t>Urban Studies/Affairs.</t>
  </si>
  <si>
    <t>Sociology and Anthropology.</t>
  </si>
  <si>
    <t>Rural Sociology.</t>
  </si>
  <si>
    <t>Social Sciences, Other.</t>
  </si>
  <si>
    <t>Aeronautics/Aviation/Aerospace Science and Technology, General.</t>
  </si>
  <si>
    <t>Airline/Commercial/Professional Pilot and Flight Crew.</t>
  </si>
  <si>
    <t>Aviation/Airway Management and Operations.</t>
  </si>
  <si>
    <t>Air Traffic Controller.</t>
  </si>
  <si>
    <t>Airline Flight Attendant.</t>
  </si>
  <si>
    <t>Flight Instructor.</t>
  </si>
  <si>
    <t>Air Transportation, Other.</t>
  </si>
  <si>
    <t>Visual and Performing Arts, General.</t>
  </si>
  <si>
    <t>Digital Arts.</t>
  </si>
  <si>
    <t>Crafts/Craft Design, Folk Art and Artisanry.</t>
  </si>
  <si>
    <t>Dance, General.</t>
  </si>
  <si>
    <t>Ballet.</t>
  </si>
  <si>
    <t>Dance, Other.</t>
  </si>
  <si>
    <t>Design and Visual Communications, General.</t>
  </si>
  <si>
    <t>Commercial and Advertising Art.</t>
  </si>
  <si>
    <t>Industrial and Product Design.</t>
  </si>
  <si>
    <t>Commercial Photography.</t>
  </si>
  <si>
    <t>Fashion/Apparel Design.</t>
  </si>
  <si>
    <t>Interior Design.</t>
  </si>
  <si>
    <t>Graphic Design.</t>
  </si>
  <si>
    <t>Illustration.</t>
  </si>
  <si>
    <t>Game and Interactive Media Design.</t>
  </si>
  <si>
    <t>Design and Applied Arts, Other.</t>
  </si>
  <si>
    <t>Drama and Dramatics/Theatre Arts, General.</t>
  </si>
  <si>
    <t>Technical Theatre/Theatre Design and Technology.</t>
  </si>
  <si>
    <t>Playwriting and Screenwriting.</t>
  </si>
  <si>
    <t>Theatre Literature, History and Criticism.</t>
  </si>
  <si>
    <t>Acting.</t>
  </si>
  <si>
    <t>Directing and Theatrical Production.</t>
  </si>
  <si>
    <t>Theatre/Theatre Arts Management.</t>
  </si>
  <si>
    <t>Musical Theatre.</t>
  </si>
  <si>
    <t>Costume Design.</t>
  </si>
  <si>
    <t>Dramatic/Theatre Arts and Stagecraft, Other.</t>
  </si>
  <si>
    <t>Film/Cinema/Video Studies.</t>
  </si>
  <si>
    <t>Cinematography and Film/Video Production.</t>
  </si>
  <si>
    <t>Photography.</t>
  </si>
  <si>
    <t>Documentary Production.</t>
  </si>
  <si>
    <t>Film/Video and Photographic Arts, Other.</t>
  </si>
  <si>
    <t>Art/Art Studies, General.</t>
  </si>
  <si>
    <t>Fine/Studio Arts, General.</t>
  </si>
  <si>
    <t>Art History, Criticism and Conservation.</t>
  </si>
  <si>
    <t>Drawing.</t>
  </si>
  <si>
    <t>Intermedia/Multimedia.</t>
  </si>
  <si>
    <t>Painting.</t>
  </si>
  <si>
    <t>Sculpture.</t>
  </si>
  <si>
    <t>Printmaking.</t>
  </si>
  <si>
    <t>Ceramic Arts and Ceramics.</t>
  </si>
  <si>
    <t>Fiber, Textile and Weaving Arts.</t>
  </si>
  <si>
    <t>Metal and Jewelry Arts.</t>
  </si>
  <si>
    <t>Fine Arts and Art Studies, Other.</t>
  </si>
  <si>
    <t>Music, General.</t>
  </si>
  <si>
    <t>Music History, Literature, and Theory.</t>
  </si>
  <si>
    <t>Music Performance, General.</t>
  </si>
  <si>
    <t>Music Theory and Composition.</t>
  </si>
  <si>
    <t>Musicology and Ethnomusicology.</t>
  </si>
  <si>
    <t>Conducting.</t>
  </si>
  <si>
    <t>Keyboard Instruments.</t>
  </si>
  <si>
    <t>Voice and Opera.</t>
  </si>
  <si>
    <t>Jazz/Jazz Studies.</t>
  </si>
  <si>
    <t>Stringed Instruments.</t>
  </si>
  <si>
    <t>Music Pedagogy.</t>
  </si>
  <si>
    <t>Music Technology.</t>
  </si>
  <si>
    <t>Brass Instruments.</t>
  </si>
  <si>
    <t>Woodwind Instruments.</t>
  </si>
  <si>
    <t>Percussion Instruments.</t>
  </si>
  <si>
    <t>Music, Other.</t>
  </si>
  <si>
    <t>Arts, Entertainment,and Media Management, General.</t>
  </si>
  <si>
    <t>Fine and Studio Arts Management.</t>
  </si>
  <si>
    <t>Music Management.</t>
  </si>
  <si>
    <t>Arts, Entertainment, and Media Management, Other.</t>
  </si>
  <si>
    <t>Visual and Performing Arts, Other.</t>
  </si>
  <si>
    <t>Health Services/Allied Health/Health Sciences, General.</t>
  </si>
  <si>
    <t>Health and Wellness, General.</t>
  </si>
  <si>
    <t>Chiropractic.</t>
  </si>
  <si>
    <t>Communication Sciences and Disorders, General.</t>
  </si>
  <si>
    <t>Audiology/Audiologist.</t>
  </si>
  <si>
    <t>Speech-Language Pathology/Pathologist.</t>
  </si>
  <si>
    <t>Audiology/Audiologist and Speech-Language Pathology/Pathologist.</t>
  </si>
  <si>
    <t>Communication Disorders Sciences and Services, Other.</t>
  </si>
  <si>
    <t>Dentistry.</t>
  </si>
  <si>
    <t>Dental Clinical Sciences, General.</t>
  </si>
  <si>
    <t>Advanced General Dentistry.</t>
  </si>
  <si>
    <t>Oral Biology and Oral and Maxillofacial Pathology.</t>
  </si>
  <si>
    <t>Dental Public Health and Education.</t>
  </si>
  <si>
    <t>Dental Materials.</t>
  </si>
  <si>
    <t>Endodontics/Endodontology.</t>
  </si>
  <si>
    <t>Oral/Maxillofacial Surgery.</t>
  </si>
  <si>
    <t>Orthodontics/Orthodontology.</t>
  </si>
  <si>
    <t>Pediatric Dentistry/Pedodontics.</t>
  </si>
  <si>
    <t>Periodontics/Periodontology.</t>
  </si>
  <si>
    <t>Prosthodontics/Prosthodontology.</t>
  </si>
  <si>
    <t>Advanced/Graduate Dentistry and Oral Sciences, Other.</t>
  </si>
  <si>
    <t>Dental Assisting/Assistant.</t>
  </si>
  <si>
    <t>Dental Hygiene/Hygienist.</t>
  </si>
  <si>
    <t>Dental Laboratory Technology/Technician.</t>
  </si>
  <si>
    <t>Dental Services and Allied Professions, Other.</t>
  </si>
  <si>
    <t>Health/Health Care Administration/Management.</t>
  </si>
  <si>
    <t>Hospital and Health Care Facilities Administration/Management.</t>
  </si>
  <si>
    <t>Health Unit Coordinator/Ward Clerk.</t>
  </si>
  <si>
    <t>Health Unit Manager/Ward Supervisor.</t>
  </si>
  <si>
    <t>Medical Office Management/Administration.</t>
  </si>
  <si>
    <t>Health Information/Medical Records Administration/Administrator.</t>
  </si>
  <si>
    <t>Health Information/Medical Records Technology/Technician.</t>
  </si>
  <si>
    <t>Medical Transcription/Transcriptionist.</t>
  </si>
  <si>
    <t>Medical Office Computer Specialist/Assistant.</t>
  </si>
  <si>
    <t>Medical Office Assistant/Specialist.</t>
  </si>
  <si>
    <t>Medical/Health Management and Clinical Assistant/Specialist.</t>
  </si>
  <si>
    <t>Medical Reception/Receptionist.</t>
  </si>
  <si>
    <t>Medical Insurance Coding Specialist/Coder.</t>
  </si>
  <si>
    <t>Medical Insurance Specialist/Medical Biller.</t>
  </si>
  <si>
    <t>Health/Medical Claims Examiner.</t>
  </si>
  <si>
    <t>Medical Administrative/Executive Assistant and Medical Secretary.</t>
  </si>
  <si>
    <t>Medical Staff Services Technology/Technician.</t>
  </si>
  <si>
    <t>Long Term Care Administration/Management.</t>
  </si>
  <si>
    <t>Clinical Research Coordinator.</t>
  </si>
  <si>
    <t>Health and Medical Administrative Services, Other.</t>
  </si>
  <si>
    <t>Medical/Clinical Assistant.</t>
  </si>
  <si>
    <t>Clinical/Medical Laboratory Assistant.</t>
  </si>
  <si>
    <t>Occupational Therapist Assistant.</t>
  </si>
  <si>
    <t>Pharmacy Technician/Assistant.</t>
  </si>
  <si>
    <t>Physical Therapy Technician/Assistant.</t>
  </si>
  <si>
    <t>Veterinary/Animal Health Technology/Technician and Veterinary Assistant.</t>
  </si>
  <si>
    <t>Anesthesiologist Assistant.</t>
  </si>
  <si>
    <t>Emergency Care Attendant (EMT Ambulance).</t>
  </si>
  <si>
    <t>Pathology/Pathologist Assistant.</t>
  </si>
  <si>
    <t>Respiratory Therapy Technician/Assistant.</t>
  </si>
  <si>
    <t>Chiropractic Assistant/Technician.</t>
  </si>
  <si>
    <t>Radiologist Assistant.</t>
  </si>
  <si>
    <t>Lactation Consultant.</t>
  </si>
  <si>
    <t>Speech-Language Pathology Assistant.</t>
  </si>
  <si>
    <t>Allied Health and Medical Assisting Services, Other.</t>
  </si>
  <si>
    <t>Cardiovascular Technology/Technologist.</t>
  </si>
  <si>
    <t>Electrocardiograph Technology/Technician.</t>
  </si>
  <si>
    <t>Electroneurodiagnostic/Electroencephalographic Technology/Technologist.</t>
  </si>
  <si>
    <t>Emergency Medical Technology/Technician (EMT Paramedic).</t>
  </si>
  <si>
    <t>Nuclear Medical Technology/Technologist.</t>
  </si>
  <si>
    <t>Perfusion Technology/Perfusionist.</t>
  </si>
  <si>
    <t>Medical Radiologic Technology/Science - Radiation Therapist.</t>
  </si>
  <si>
    <t>Respiratory Care Therapy/Therapist.</t>
  </si>
  <si>
    <t>Surgical Technology/Technologist.</t>
  </si>
  <si>
    <t>Diagnostic Medical Sonography/Sonographer and Ultrasound Technician.</t>
  </si>
  <si>
    <t>Radiologic Technology/Science - Radiographer.</t>
  </si>
  <si>
    <t>Physician Assistant.</t>
  </si>
  <si>
    <t>Athletic Training/Trainer.</t>
  </si>
  <si>
    <t>Gene/Genetic Therapy.</t>
  </si>
  <si>
    <t>Cardiopulmonary Technology/Technologist.</t>
  </si>
  <si>
    <t>Radiation Protection/Health Physics Technician.</t>
  </si>
  <si>
    <t>Polysomnography.</t>
  </si>
  <si>
    <t>Hearing Instrument Specialist.</t>
  </si>
  <si>
    <t>Mammography Technician/Technology.</t>
  </si>
  <si>
    <t>Magnetic Resonance Imaging (MRI) Technology/Technician.</t>
  </si>
  <si>
    <t>Allied Health Diagnostic, Intervention, and Treatment Professions, Other.</t>
  </si>
  <si>
    <t>Blood Bank Technology Specialist.</t>
  </si>
  <si>
    <t>Cytotechnology/Cytotechnologist.</t>
  </si>
  <si>
    <t>Hematology Technology/Technician.</t>
  </si>
  <si>
    <t>Clinical/Medical Laboratory Technician.</t>
  </si>
  <si>
    <t>Clinical Laboratory Science/Medical Technology/Technologist.</t>
  </si>
  <si>
    <t>Ophthalmic Laboratory Technology/Technician.</t>
  </si>
  <si>
    <t>Histologic Technology/Histotechnologist.</t>
  </si>
  <si>
    <t>Histologic Technician.</t>
  </si>
  <si>
    <t>Phlebotomy Technician/Phlebotomist.</t>
  </si>
  <si>
    <t>Cytogenetics/Genetics/Clinical Genetics Technology/Technologist.</t>
  </si>
  <si>
    <t>Renal/Dialysis Technologist/Technician.</t>
  </si>
  <si>
    <t>Sterile Processing Technology/Technician.</t>
  </si>
  <si>
    <t>Clinical/Medical Laboratory Science and Allied Professions, Other.</t>
  </si>
  <si>
    <t>Pre-Dentistry Studies.</t>
  </si>
  <si>
    <t>Pre-Medicine/Pre-Medical Studies.</t>
  </si>
  <si>
    <t>Pre-Pharmacy Studies.</t>
  </si>
  <si>
    <t>Pre-Veterinary Studies.</t>
  </si>
  <si>
    <t>Pre-Nursing Studies.</t>
  </si>
  <si>
    <t>Pre-Chiropractic Studies.</t>
  </si>
  <si>
    <t>Pre-Occupational Therapy Studies.</t>
  </si>
  <si>
    <t>Pre-Optometry Studies.</t>
  </si>
  <si>
    <t>Pre-Physical Therapy Studies.</t>
  </si>
  <si>
    <t>Health/Medical Preparatory Programs, Other.</t>
  </si>
  <si>
    <t>Medicine.</t>
  </si>
  <si>
    <t>Medical Scientist.</t>
  </si>
  <si>
    <t>Substance Abuse/Addiction Counseling.</t>
  </si>
  <si>
    <t>Psychiatric/Mental Health Services Technician.</t>
  </si>
  <si>
    <t>Clinical/Medical Social Work.</t>
  </si>
  <si>
    <t>Community Health Services/Liaison/Counseling.</t>
  </si>
  <si>
    <t>Marriage and Family Therapy/Counseling.</t>
  </si>
  <si>
    <t>Clinical Pastoral Counseling/Patient Counseling.</t>
  </si>
  <si>
    <t>Psychoanalysis and Psychotherapy.</t>
  </si>
  <si>
    <t>Mental Health Counseling/Counselor.</t>
  </si>
  <si>
    <t>Genetic Counseling/Counselor.</t>
  </si>
  <si>
    <t>Mental and Social Health Services and Allied Professions, Other.</t>
  </si>
  <si>
    <t>Adult Health Nurse/Nursing.</t>
  </si>
  <si>
    <t>Nurse Anesthetist.</t>
  </si>
  <si>
    <t>Maternal/Child Health and Neonatal Nurse/Nursing.</t>
  </si>
  <si>
    <t>Nurse Midwife/Nursing Midwifery.</t>
  </si>
  <si>
    <t>Pediatric Nurse/Nursing.</t>
  </si>
  <si>
    <t>Psychiatric/Mental Health Nurse/Nursing.</t>
  </si>
  <si>
    <t>Public Health/Community Nurse/Nursing.</t>
  </si>
  <si>
    <t>Perioperative/Operating Room and Surgical Nurse/Nursing.</t>
  </si>
  <si>
    <t>Clinical Nurse Specialist.</t>
  </si>
  <si>
    <t>Critical Care Nursing.</t>
  </si>
  <si>
    <t>Occupational and Environmental Health Nursing.</t>
  </si>
  <si>
    <t>Optometry.</t>
  </si>
  <si>
    <t>Opticianry/Ophthalmic Dispensing Optician.</t>
  </si>
  <si>
    <t>Optometric Technician/Assistant.</t>
  </si>
  <si>
    <t>Ophthalmic Technician/Technologist.</t>
  </si>
  <si>
    <t>Orthoptics/Orthoptist.</t>
  </si>
  <si>
    <t>Ophthalmic and Optometric Support Services and Allied Professions, Other.</t>
  </si>
  <si>
    <t>Osteopathic Medicine/Osteopathy.</t>
  </si>
  <si>
    <t>Pharmacy.</t>
  </si>
  <si>
    <t>Pharmacy Administration and Pharmacy Policy and Regulatory Affairs.</t>
  </si>
  <si>
    <t>Pharmaceutics and Drug Design.</t>
  </si>
  <si>
    <t>Medicinal and Pharmaceutical Chemistry.</t>
  </si>
  <si>
    <t>Natural Products Chemistry and Pharmacognosy.</t>
  </si>
  <si>
    <t>Clinical and Industrial Drug Development.</t>
  </si>
  <si>
    <t>Pharmacoeconomics/Pharmaceutical Economics.</t>
  </si>
  <si>
    <t>Clinical, Hospital, and Managed Care Pharmacy.</t>
  </si>
  <si>
    <t>Industrial and Physical Pharmacy and Cosmetic Sciences.</t>
  </si>
  <si>
    <t>Pharmaceutical Sciences.</t>
  </si>
  <si>
    <t>Pharmaceutical Marketing and Management.</t>
  </si>
  <si>
    <t>Pharmacy, Pharmaceutical Sciences, and Administration, Other.</t>
  </si>
  <si>
    <t>Podiatric Medicine/Podiatry.</t>
  </si>
  <si>
    <t>Public Health, General.</t>
  </si>
  <si>
    <t>Environmental Health.</t>
  </si>
  <si>
    <t>Health/Medical  Physics.</t>
  </si>
  <si>
    <t>Occupational Health and Industrial Hygiene.</t>
  </si>
  <si>
    <t>Public Health Education and Promotion.</t>
  </si>
  <si>
    <t>Community Health and Preventive Medicine.</t>
  </si>
  <si>
    <t>Maternal and Child Health.</t>
  </si>
  <si>
    <t>International Public Health/International Health.</t>
  </si>
  <si>
    <t>Health Services Administration.</t>
  </si>
  <si>
    <t>Behavioral Aspects of Health.</t>
  </si>
  <si>
    <t>Public Health, Other.</t>
  </si>
  <si>
    <t>Art Therapy/Therapist.</t>
  </si>
  <si>
    <t>Dance Therapy/Therapist.</t>
  </si>
  <si>
    <t>Music Therapy/Therapist.</t>
  </si>
  <si>
    <t>Occupational Therapy/Therapist.</t>
  </si>
  <si>
    <t>Orthotist/Prosthetist.</t>
  </si>
  <si>
    <t>Physical Therapy/Therapist.</t>
  </si>
  <si>
    <t>Therapeutic Recreation/Recreational Therapy.</t>
  </si>
  <si>
    <t>Vocational Rehabilitation Counseling/Counselor.</t>
  </si>
  <si>
    <t>Kinesiotherapy/Kinesiotherapist.</t>
  </si>
  <si>
    <t>Assistive/Augmentative Technology and Rehabilitation Engineering.</t>
  </si>
  <si>
    <t>Animal-Assisted Therapy.</t>
  </si>
  <si>
    <t>Rehabilitation Science.</t>
  </si>
  <si>
    <t>Rehabilitation and Therapeutic Professions, Other.</t>
  </si>
  <si>
    <t>Veterinary Medicine.</t>
  </si>
  <si>
    <t>Veterinary Sciences/Veterinary Clinical Sciences, General.</t>
  </si>
  <si>
    <t>Veterinary Anatomy.</t>
  </si>
  <si>
    <t>Veterinary Physiology.</t>
  </si>
  <si>
    <t>Veterinary Microbiology and Immunobiology.</t>
  </si>
  <si>
    <t>Veterinary Pathology and Pathobiology.</t>
  </si>
  <si>
    <t>Veterinary Toxicology and Pharmacology.</t>
  </si>
  <si>
    <t>Large Animal/Food Animal and Equine Surgery and Medicine.</t>
  </si>
  <si>
    <t>Small/Companion Animal Surgery and Medicine.</t>
  </si>
  <si>
    <t>Comparative and Laboratory Animal Medicine.</t>
  </si>
  <si>
    <t>Veterinary Preventive Medicine, Epidemiology, and Public Health.</t>
  </si>
  <si>
    <t>Veterinary Infectious Diseases.</t>
  </si>
  <si>
    <t>Veterinary Biomedical and Clinical Sciences, Other.</t>
  </si>
  <si>
    <t>Health Aide.</t>
  </si>
  <si>
    <t>Home Health Aide/Home Attendant.</t>
  </si>
  <si>
    <t>Medication Aide.</t>
  </si>
  <si>
    <t>Rehabilitation Aide.</t>
  </si>
  <si>
    <t>Health Aides/Attendants/Orderlies, Other.</t>
  </si>
  <si>
    <t>Medical Illustration/Medical Illustrator.</t>
  </si>
  <si>
    <t>Medical Informatics.</t>
  </si>
  <si>
    <t>Medical Illustration and Informatics, Other.</t>
  </si>
  <si>
    <t>Dietetics/Dietitian.</t>
  </si>
  <si>
    <t>Clinical Nutrition/Nutritionist.</t>
  </si>
  <si>
    <t>Dietetic Technician.</t>
  </si>
  <si>
    <t>Dietitian Assistant.</t>
  </si>
  <si>
    <t>Dietetics and Clinical Nutrition Services, Other.</t>
  </si>
  <si>
    <t>Bioethics/Medical Ethics.</t>
  </si>
  <si>
    <t>Alternative and Complementary Medicine and Medical Systems, General.</t>
  </si>
  <si>
    <t>Acupuncture and Oriental Medicine.</t>
  </si>
  <si>
    <t>Traditional Chinese Medicine and Chinese Herbology.</t>
  </si>
  <si>
    <t>Naturopathic Medicine/Naturopathy.</t>
  </si>
  <si>
    <t>Homeopathic Medicine/Homeopathy.</t>
  </si>
  <si>
    <t>Ayurvedic Medicine/Ayurveda.</t>
  </si>
  <si>
    <t>Holistic Health.</t>
  </si>
  <si>
    <t>Alternative and Complementary Medicine and Medical Systems, Other.</t>
  </si>
  <si>
    <t>Direct Entry Midwifery.</t>
  </si>
  <si>
    <t>Alternative and Complementary Medical Support Services, Other.</t>
  </si>
  <si>
    <t>Massage Therapy/Therapeutic Massage.</t>
  </si>
  <si>
    <t>Asian Bodywork Therapy.</t>
  </si>
  <si>
    <t>Somatic Bodywork.</t>
  </si>
  <si>
    <t>Somatic Bodywork and Related Therapeutic Services, Other.</t>
  </si>
  <si>
    <t>Movement Therapy and Movement Education.</t>
  </si>
  <si>
    <t>Yoga Teacher Training/Yoga Therapy.</t>
  </si>
  <si>
    <t>Hypnotherapy/Hypnotherapist.</t>
  </si>
  <si>
    <t>Movement and Mind-Body Therapies and Education, Other.</t>
  </si>
  <si>
    <t>Aromatherapy.</t>
  </si>
  <si>
    <t>Herbalism/Herbalist.</t>
  </si>
  <si>
    <t>Polarity Therapy.</t>
  </si>
  <si>
    <t>Reiki.</t>
  </si>
  <si>
    <t>Energy and Biologically Based Therapies, Other.</t>
  </si>
  <si>
    <t>Registered Nursing/Registered Nurse.</t>
  </si>
  <si>
    <t>Nursing Administration.</t>
  </si>
  <si>
    <t>Family Practice Nurse/Nursing.</t>
  </si>
  <si>
    <t>Nursing Science.</t>
  </si>
  <si>
    <t>Emergency Room/Trauma Nursing.</t>
  </si>
  <si>
    <t>Nursing Education.</t>
  </si>
  <si>
    <t>Nursing Practice.</t>
  </si>
  <si>
    <t>Palliative Care Nursing.</t>
  </si>
  <si>
    <t>Clinical Nurse Leader.</t>
  </si>
  <si>
    <t>Geriatric Nurse/Nursing.</t>
  </si>
  <si>
    <t>Women's Health Nurse/Nursing.</t>
  </si>
  <si>
    <t>Registered Nursing, Nursing Administration, Nursing Research and Clinical Nursing, Other.</t>
  </si>
  <si>
    <t>Licensed Practical/Vocational Nurse Training.</t>
  </si>
  <si>
    <t>Nursing Assistant/Aide and Patient Care Assistant/Aide.</t>
  </si>
  <si>
    <t>Practical Nursing, Vocational Nursing and Nursing Assistants, Other.</t>
  </si>
  <si>
    <t>Health Professions and Related Clinical Sciences, Other.</t>
  </si>
  <si>
    <t>Business/Commerce, General.</t>
  </si>
  <si>
    <t>Business Administration and Management, General.</t>
  </si>
  <si>
    <t>Purchasing, Procurement/Acquisitions and Contracts Management.</t>
  </si>
  <si>
    <t>Logistics, Materials, and Supply Chain Management.</t>
  </si>
  <si>
    <t>Office Management and Supervision.</t>
  </si>
  <si>
    <t>Operations Management and Supervision.</t>
  </si>
  <si>
    <t>Non-Profit/Public/Organizational Management.</t>
  </si>
  <si>
    <t>Customer Service Management.</t>
  </si>
  <si>
    <t>E-Commerce/Electronic Commerce.</t>
  </si>
  <si>
    <t>Transportation/Mobility Management.</t>
  </si>
  <si>
    <t>Research and Development Management.</t>
  </si>
  <si>
    <t>Project Management.</t>
  </si>
  <si>
    <t>Retail Management.</t>
  </si>
  <si>
    <t>Organizational Leadership.</t>
  </si>
  <si>
    <t>Business Administration, Management and Operations, Other.</t>
  </si>
  <si>
    <t>Accounting.</t>
  </si>
  <si>
    <t>Accounting Technology/Technician and Bookkeeping.</t>
  </si>
  <si>
    <t>Auditing.</t>
  </si>
  <si>
    <t>Accounting and Finance.</t>
  </si>
  <si>
    <t>Accounting and Business/Management.</t>
  </si>
  <si>
    <t>Accounting and Related Services, Other.</t>
  </si>
  <si>
    <t>Administrative Assistant and Secretarial Science, General.</t>
  </si>
  <si>
    <t>Executive Assistant/Executive Secretary.</t>
  </si>
  <si>
    <t>Receptionist.</t>
  </si>
  <si>
    <t>Business/Office Automation/Technology/Data Entry.</t>
  </si>
  <si>
    <t>General Office Occupations and Clerical Services.</t>
  </si>
  <si>
    <t>Parts, Warehousing, and Inventory Management Operations.</t>
  </si>
  <si>
    <t>Traffic, Customs, and Transportation Clerk/Technician.</t>
  </si>
  <si>
    <t>Customer Service Support/Call Center/Teleservice Operation.</t>
  </si>
  <si>
    <t>Business Operations Support and Secretarial Services, Other.</t>
  </si>
  <si>
    <t>Business/Corporate Communications.</t>
  </si>
  <si>
    <t>Business/Managerial Economics.</t>
  </si>
  <si>
    <t>Entrepreneurship/Entrepreneurial Studies.</t>
  </si>
  <si>
    <t>Franchising and Franchise Operations.</t>
  </si>
  <si>
    <t>Small Business Administration/Management.</t>
  </si>
  <si>
    <t>Entrepreneurial and Small Business Operations, Other.</t>
  </si>
  <si>
    <t>Finance, General.</t>
  </si>
  <si>
    <t>Banking and Financial Support Services.</t>
  </si>
  <si>
    <t>Financial Planning and Services.</t>
  </si>
  <si>
    <t>International Finance.</t>
  </si>
  <si>
    <t>Investments and Securities.</t>
  </si>
  <si>
    <t>Public Finance.</t>
  </si>
  <si>
    <t>Credit Management.</t>
  </si>
  <si>
    <t>Finance and Financial Management Services, Other.</t>
  </si>
  <si>
    <t>Hospitality Administration/Management, General.</t>
  </si>
  <si>
    <t>Tourism and Travel Services Management.</t>
  </si>
  <si>
    <t>Hotel/Motel Administration/Management.</t>
  </si>
  <si>
    <t>Restaurant/Food Services Management.</t>
  </si>
  <si>
    <t>Resort Management.</t>
  </si>
  <si>
    <t>Meeting and Event Planning.</t>
  </si>
  <si>
    <t>Casino Management.</t>
  </si>
  <si>
    <t>Hotel, Motel, and Restaurant Management.</t>
  </si>
  <si>
    <t>Hospitality Administration/Management, Other.</t>
  </si>
  <si>
    <t>Human Resources Management/Personnel Administration, General.</t>
  </si>
  <si>
    <t>Labor and Industrial Relations.</t>
  </si>
  <si>
    <t>Organizational Behavior Studies.</t>
  </si>
  <si>
    <t>Labor Studies.</t>
  </si>
  <si>
    <t>Human Resources Development.</t>
  </si>
  <si>
    <t>Human Resources Management and Services, Other.</t>
  </si>
  <si>
    <t>International Business/Trade/Commerce.</t>
  </si>
  <si>
    <t>Management Information Systems, General.</t>
  </si>
  <si>
    <t>Information Resources Management.</t>
  </si>
  <si>
    <t>Knowledge Management.</t>
  </si>
  <si>
    <t>Management Information Systems and Services, Other.</t>
  </si>
  <si>
    <t>Management Science.</t>
  </si>
  <si>
    <t>Business Statistics.</t>
  </si>
  <si>
    <t>Actuarial Science.</t>
  </si>
  <si>
    <t>Management Sciences and Quantitative Methods, Other.</t>
  </si>
  <si>
    <t>Marketing/Marketing Management, General.</t>
  </si>
  <si>
    <t>Marketing Research.</t>
  </si>
  <si>
    <t>International Marketing.</t>
  </si>
  <si>
    <t>Marketing, Other.</t>
  </si>
  <si>
    <t>Real Estate.</t>
  </si>
  <si>
    <t>Taxation.</t>
  </si>
  <si>
    <t>Insurance.</t>
  </si>
  <si>
    <t>Sales, Distribution, and Marketing Operations, General.</t>
  </si>
  <si>
    <t>Merchandising and Buying Operations.</t>
  </si>
  <si>
    <t>Retailing and Retail Operations.</t>
  </si>
  <si>
    <t>Selling Skills and Sales Operations.</t>
  </si>
  <si>
    <t>General Merchandising, Sales, and Related Marketing Operations, Other.</t>
  </si>
  <si>
    <t>Auctioneering.</t>
  </si>
  <si>
    <t>Fashion Merchandising.</t>
  </si>
  <si>
    <t>Fashion Modeling.</t>
  </si>
  <si>
    <t>Apparel and Accessories Marketing Operations.</t>
  </si>
  <si>
    <t>Tourism and Travel Services Marketing Operations.</t>
  </si>
  <si>
    <t>Tourism Promotion Operations.</t>
  </si>
  <si>
    <t>Vehicle and Vehicle Parts and Accessories Marketing Operations.</t>
  </si>
  <si>
    <t>Business and Personal/Financial Services Marketing Operations.</t>
  </si>
  <si>
    <t>Special Products Marketing Operations.</t>
  </si>
  <si>
    <t>Hospitality and Recreation Marketing Operations.</t>
  </si>
  <si>
    <t>Specialized Merchandising, Sales, and Marketing Operations, Other.</t>
  </si>
  <si>
    <t>Construction Management.</t>
  </si>
  <si>
    <t>Telecommunications Management.</t>
  </si>
  <si>
    <t>Business, Management, Marketing, and Related Support Services, Other.</t>
  </si>
  <si>
    <t>Title</t>
  </si>
  <si>
    <t>History, General</t>
  </si>
  <si>
    <t>6-Digit CIP Codes That Can Be Uploaded to the Faculty Salary Survey for 4-Year Institutions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</si>
</sst>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0" xfId="0" applyFont="1"/>
    <xf numFmtId="0" fontId="0" fillId="0" borderId="1" xfId="0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1" xfId="0" applyFill="1" applyBorder="1" applyAlignment="1">
      <alignment vertical="top" wrapText="1"/>
    </xf>
    <xf numFmtId="0" fontId="0" fillId="2" borderId="0" xfId="0" applyFill="1" applyAlignment="1">
      <alignment vertical="top" wrapText="1"/>
    </xf>
    <xf numFmtId="0" fontId="0" fillId="0" borderId="1" xfId="0" applyBorder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45"/>
  <sheetViews>
    <sheetView tabSelected="1" workbookViewId="0"/>
  </sheetViews>
  <sheetFormatPr defaultRowHeight="14.4" x14ac:dyDescent="0.3"/>
  <cols>
    <col min="1" max="1" width="9.5546875" style="5" customWidth="1"/>
    <col min="2" max="2" width="66.5546875" style="5" customWidth="1"/>
  </cols>
  <sheetData>
    <row r="1" spans="1:2" ht="28.8" x14ac:dyDescent="0.3">
      <c r="A1" s="7"/>
      <c r="B1" s="9" t="s">
        <v>1336</v>
      </c>
    </row>
    <row r="2" spans="1:2" s="3" customFormat="1" ht="39.9" customHeight="1" x14ac:dyDescent="0.3">
      <c r="A2" s="1" t="s">
        <v>0</v>
      </c>
      <c r="B2" s="2" t="s">
        <v>1334</v>
      </c>
    </row>
    <row r="3" spans="1:2" x14ac:dyDescent="0.3">
      <c r="A3" s="4" t="str">
        <f>"01.0000"</f>
        <v>01.0000</v>
      </c>
      <c r="B3" s="4" t="s">
        <v>1</v>
      </c>
    </row>
    <row r="4" spans="1:2" x14ac:dyDescent="0.3">
      <c r="A4" s="4" t="str">
        <f>"01.0101"</f>
        <v>01.0101</v>
      </c>
      <c r="B4" s="4" t="s">
        <v>2</v>
      </c>
    </row>
    <row r="5" spans="1:2" x14ac:dyDescent="0.3">
      <c r="A5" s="4" t="str">
        <f>"01.0102"</f>
        <v>01.0102</v>
      </c>
      <c r="B5" s="4" t="s">
        <v>3</v>
      </c>
    </row>
    <row r="6" spans="1:2" x14ac:dyDescent="0.3">
      <c r="A6" s="4" t="str">
        <f>"01.0103"</f>
        <v>01.0103</v>
      </c>
      <c r="B6" s="4" t="s">
        <v>4</v>
      </c>
    </row>
    <row r="7" spans="1:2" x14ac:dyDescent="0.3">
      <c r="A7" s="4" t="str">
        <f>"01.0104"</f>
        <v>01.0104</v>
      </c>
      <c r="B7" s="4" t="s">
        <v>5</v>
      </c>
    </row>
    <row r="8" spans="1:2" x14ac:dyDescent="0.3">
      <c r="A8" s="4" t="str">
        <f>"01.0105"</f>
        <v>01.0105</v>
      </c>
      <c r="B8" s="4" t="s">
        <v>6</v>
      </c>
    </row>
    <row r="9" spans="1:2" x14ac:dyDescent="0.3">
      <c r="A9" s="4" t="str">
        <f>"01.0106"</f>
        <v>01.0106</v>
      </c>
      <c r="B9" s="4" t="s">
        <v>7</v>
      </c>
    </row>
    <row r="10" spans="1:2" x14ac:dyDescent="0.3">
      <c r="A10" s="4" t="str">
        <f>"01.0199"</f>
        <v>01.0199</v>
      </c>
      <c r="B10" s="4" t="s">
        <v>8</v>
      </c>
    </row>
    <row r="11" spans="1:2" x14ac:dyDescent="0.3">
      <c r="A11" s="4" t="str">
        <f>"01.0201"</f>
        <v>01.0201</v>
      </c>
      <c r="B11" s="4" t="s">
        <v>9</v>
      </c>
    </row>
    <row r="12" spans="1:2" x14ac:dyDescent="0.3">
      <c r="A12" s="4" t="str">
        <f>"01.0204"</f>
        <v>01.0204</v>
      </c>
      <c r="B12" s="4" t="s">
        <v>10</v>
      </c>
    </row>
    <row r="13" spans="1:2" x14ac:dyDescent="0.3">
      <c r="A13" s="4" t="str">
        <f>"01.0205"</f>
        <v>01.0205</v>
      </c>
      <c r="B13" s="4" t="s">
        <v>11</v>
      </c>
    </row>
    <row r="14" spans="1:2" ht="15" customHeight="1" x14ac:dyDescent="0.3">
      <c r="A14" s="4" t="str">
        <f>"01.0299"</f>
        <v>01.0299</v>
      </c>
      <c r="B14" s="4" t="s">
        <v>12</v>
      </c>
    </row>
    <row r="15" spans="1:2" ht="15" customHeight="1" x14ac:dyDescent="0.3">
      <c r="A15" s="4" t="str">
        <f>"01.0301"</f>
        <v>01.0301</v>
      </c>
      <c r="B15" s="4" t="s">
        <v>13</v>
      </c>
    </row>
    <row r="16" spans="1:2" ht="15" customHeight="1" x14ac:dyDescent="0.3">
      <c r="A16" s="4" t="str">
        <f>"01.0302"</f>
        <v>01.0302</v>
      </c>
      <c r="B16" s="4" t="s">
        <v>14</v>
      </c>
    </row>
    <row r="17" spans="1:2" ht="15" customHeight="1" x14ac:dyDescent="0.3">
      <c r="A17" s="4" t="str">
        <f>"01.0303"</f>
        <v>01.0303</v>
      </c>
      <c r="B17" s="4" t="s">
        <v>15</v>
      </c>
    </row>
    <row r="18" spans="1:2" x14ac:dyDescent="0.3">
      <c r="A18" s="4" t="str">
        <f>"01.0304"</f>
        <v>01.0304</v>
      </c>
      <c r="B18" s="4" t="s">
        <v>16</v>
      </c>
    </row>
    <row r="19" spans="1:2" x14ac:dyDescent="0.3">
      <c r="A19" s="4" t="str">
        <f>"01.0306"</f>
        <v>01.0306</v>
      </c>
      <c r="B19" s="4" t="s">
        <v>17</v>
      </c>
    </row>
    <row r="20" spans="1:2" x14ac:dyDescent="0.3">
      <c r="A20" s="4" t="str">
        <f>"01.0307"</f>
        <v>01.0307</v>
      </c>
      <c r="B20" s="4" t="s">
        <v>18</v>
      </c>
    </row>
    <row r="21" spans="1:2" x14ac:dyDescent="0.3">
      <c r="A21" s="4" t="str">
        <f>"01.0308"</f>
        <v>01.0308</v>
      </c>
      <c r="B21" s="4" t="s">
        <v>19</v>
      </c>
    </row>
    <row r="22" spans="1:2" x14ac:dyDescent="0.3">
      <c r="A22" s="4" t="str">
        <f>"01.0309"</f>
        <v>01.0309</v>
      </c>
      <c r="B22" s="4" t="s">
        <v>20</v>
      </c>
    </row>
    <row r="23" spans="1:2" x14ac:dyDescent="0.3">
      <c r="A23" s="4" t="str">
        <f>"01.0399"</f>
        <v>01.0399</v>
      </c>
      <c r="B23" s="4" t="s">
        <v>21</v>
      </c>
    </row>
    <row r="24" spans="1:2" x14ac:dyDescent="0.3">
      <c r="A24" s="4" t="str">
        <f>"01.0401"</f>
        <v>01.0401</v>
      </c>
      <c r="B24" s="4" t="s">
        <v>22</v>
      </c>
    </row>
    <row r="25" spans="1:2" x14ac:dyDescent="0.3">
      <c r="A25" s="4" t="str">
        <f>"01.0504"</f>
        <v>01.0504</v>
      </c>
      <c r="B25" s="4" t="s">
        <v>23</v>
      </c>
    </row>
    <row r="26" spans="1:2" x14ac:dyDescent="0.3">
      <c r="A26" s="4" t="str">
        <f>"01.0505"</f>
        <v>01.0505</v>
      </c>
      <c r="B26" s="4" t="s">
        <v>24</v>
      </c>
    </row>
    <row r="27" spans="1:2" x14ac:dyDescent="0.3">
      <c r="A27" s="4" t="str">
        <f>"01.0507"</f>
        <v>01.0507</v>
      </c>
      <c r="B27" s="4" t="s">
        <v>25</v>
      </c>
    </row>
    <row r="28" spans="1:2" x14ac:dyDescent="0.3">
      <c r="A28" s="4" t="str">
        <f>"01.0508"</f>
        <v>01.0508</v>
      </c>
      <c r="B28" s="4" t="s">
        <v>26</v>
      </c>
    </row>
    <row r="29" spans="1:2" x14ac:dyDescent="0.3">
      <c r="A29" s="4" t="str">
        <f>"01.0599"</f>
        <v>01.0599</v>
      </c>
      <c r="B29" s="4" t="s">
        <v>27</v>
      </c>
    </row>
    <row r="30" spans="1:2" x14ac:dyDescent="0.3">
      <c r="A30" s="4" t="str">
        <f>"01.0601"</f>
        <v>01.0601</v>
      </c>
      <c r="B30" s="4" t="s">
        <v>28</v>
      </c>
    </row>
    <row r="31" spans="1:2" x14ac:dyDescent="0.3">
      <c r="A31" s="4" t="str">
        <f>"01.0603"</f>
        <v>01.0603</v>
      </c>
      <c r="B31" s="4" t="s">
        <v>29</v>
      </c>
    </row>
    <row r="32" spans="1:2" x14ac:dyDescent="0.3">
      <c r="A32" s="4" t="str">
        <f>"01.0604"</f>
        <v>01.0604</v>
      </c>
      <c r="B32" s="4" t="s">
        <v>30</v>
      </c>
    </row>
    <row r="33" spans="1:2" x14ac:dyDescent="0.3">
      <c r="A33" s="4" t="str">
        <f>"01.0605"</f>
        <v>01.0605</v>
      </c>
      <c r="B33" s="4" t="s">
        <v>31</v>
      </c>
    </row>
    <row r="34" spans="1:2" x14ac:dyDescent="0.3">
      <c r="A34" s="4" t="str">
        <f>"01.0606"</f>
        <v>01.0606</v>
      </c>
      <c r="B34" s="4" t="s">
        <v>32</v>
      </c>
    </row>
    <row r="35" spans="1:2" x14ac:dyDescent="0.3">
      <c r="A35" s="4" t="str">
        <f>"01.0607"</f>
        <v>01.0607</v>
      </c>
      <c r="B35" s="4" t="s">
        <v>33</v>
      </c>
    </row>
    <row r="36" spans="1:2" x14ac:dyDescent="0.3">
      <c r="A36" s="4" t="str">
        <f>"01.0608"</f>
        <v>01.0608</v>
      </c>
      <c r="B36" s="4" t="s">
        <v>34</v>
      </c>
    </row>
    <row r="37" spans="1:2" x14ac:dyDescent="0.3">
      <c r="A37" s="4" t="str">
        <f>"01.0699"</f>
        <v>01.0699</v>
      </c>
      <c r="B37" s="4" t="s">
        <v>35</v>
      </c>
    </row>
    <row r="38" spans="1:2" x14ac:dyDescent="0.3">
      <c r="A38" s="4" t="str">
        <f>"01.0701"</f>
        <v>01.0701</v>
      </c>
      <c r="B38" s="4" t="s">
        <v>36</v>
      </c>
    </row>
    <row r="39" spans="1:2" x14ac:dyDescent="0.3">
      <c r="A39" s="4" t="str">
        <f>"01.0801"</f>
        <v>01.0801</v>
      </c>
      <c r="B39" s="4" t="s">
        <v>37</v>
      </c>
    </row>
    <row r="40" spans="1:2" x14ac:dyDescent="0.3">
      <c r="A40" s="4" t="str">
        <f>"01.0802"</f>
        <v>01.0802</v>
      </c>
      <c r="B40" s="4" t="s">
        <v>38</v>
      </c>
    </row>
    <row r="41" spans="1:2" x14ac:dyDescent="0.3">
      <c r="A41" s="4" t="str">
        <f>"01.0899"</f>
        <v>01.0899</v>
      </c>
      <c r="B41" s="4" t="s">
        <v>39</v>
      </c>
    </row>
    <row r="42" spans="1:2" x14ac:dyDescent="0.3">
      <c r="A42" s="4" t="str">
        <f>"01.0901"</f>
        <v>01.0901</v>
      </c>
      <c r="B42" s="4" t="s">
        <v>40</v>
      </c>
    </row>
    <row r="43" spans="1:2" x14ac:dyDescent="0.3">
      <c r="A43" s="4" t="str">
        <f>"01.0902"</f>
        <v>01.0902</v>
      </c>
      <c r="B43" s="4" t="s">
        <v>41</v>
      </c>
    </row>
    <row r="44" spans="1:2" x14ac:dyDescent="0.3">
      <c r="A44" s="4" t="str">
        <f>"01.0903"</f>
        <v>01.0903</v>
      </c>
      <c r="B44" s="4" t="s">
        <v>42</v>
      </c>
    </row>
    <row r="45" spans="1:2" x14ac:dyDescent="0.3">
      <c r="A45" s="4" t="str">
        <f>"01.0904"</f>
        <v>01.0904</v>
      </c>
      <c r="B45" s="4" t="s">
        <v>43</v>
      </c>
    </row>
    <row r="46" spans="1:2" x14ac:dyDescent="0.3">
      <c r="A46" s="4" t="str">
        <f>"01.0905"</f>
        <v>01.0905</v>
      </c>
      <c r="B46" s="4" t="s">
        <v>44</v>
      </c>
    </row>
    <row r="47" spans="1:2" x14ac:dyDescent="0.3">
      <c r="A47" s="4" t="str">
        <f>"01.0906"</f>
        <v>01.0906</v>
      </c>
      <c r="B47" s="4" t="s">
        <v>45</v>
      </c>
    </row>
    <row r="48" spans="1:2" x14ac:dyDescent="0.3">
      <c r="A48" s="4" t="str">
        <f>"01.0907"</f>
        <v>01.0907</v>
      </c>
      <c r="B48" s="4" t="s">
        <v>46</v>
      </c>
    </row>
    <row r="49" spans="1:2" x14ac:dyDescent="0.3">
      <c r="A49" s="4" t="str">
        <f>"01.0999"</f>
        <v>01.0999</v>
      </c>
      <c r="B49" s="4" t="s">
        <v>47</v>
      </c>
    </row>
    <row r="50" spans="1:2" x14ac:dyDescent="0.3">
      <c r="A50" s="4" t="str">
        <f>"01.1001"</f>
        <v>01.1001</v>
      </c>
      <c r="B50" s="4" t="s">
        <v>48</v>
      </c>
    </row>
    <row r="51" spans="1:2" x14ac:dyDescent="0.3">
      <c r="A51" s="4" t="str">
        <f>"01.1002"</f>
        <v>01.1002</v>
      </c>
      <c r="B51" s="4" t="s">
        <v>49</v>
      </c>
    </row>
    <row r="52" spans="1:2" x14ac:dyDescent="0.3">
      <c r="A52" s="4" t="str">
        <f>"01.1099"</f>
        <v>01.1099</v>
      </c>
      <c r="B52" s="4" t="s">
        <v>50</v>
      </c>
    </row>
    <row r="53" spans="1:2" ht="15" customHeight="1" x14ac:dyDescent="0.3">
      <c r="A53" s="4" t="str">
        <f>"01.1101"</f>
        <v>01.1101</v>
      </c>
      <c r="B53" s="4" t="s">
        <v>51</v>
      </c>
    </row>
    <row r="54" spans="1:2" x14ac:dyDescent="0.3">
      <c r="A54" s="4" t="str">
        <f>"01.1102"</f>
        <v>01.1102</v>
      </c>
      <c r="B54" s="4" t="s">
        <v>52</v>
      </c>
    </row>
    <row r="55" spans="1:2" ht="15" customHeight="1" x14ac:dyDescent="0.3">
      <c r="A55" s="4" t="str">
        <f>"01.1103"</f>
        <v>01.1103</v>
      </c>
      <c r="B55" s="4" t="s">
        <v>53</v>
      </c>
    </row>
    <row r="56" spans="1:2" x14ac:dyDescent="0.3">
      <c r="A56" s="4" t="str">
        <f>"01.1104"</f>
        <v>01.1104</v>
      </c>
      <c r="B56" s="4" t="s">
        <v>54</v>
      </c>
    </row>
    <row r="57" spans="1:2" x14ac:dyDescent="0.3">
      <c r="A57" s="4" t="str">
        <f>"01.1105"</f>
        <v>01.1105</v>
      </c>
      <c r="B57" s="4" t="s">
        <v>55</v>
      </c>
    </row>
    <row r="58" spans="1:2" x14ac:dyDescent="0.3">
      <c r="A58" s="4" t="str">
        <f>"01.1106"</f>
        <v>01.1106</v>
      </c>
      <c r="B58" s="4" t="s">
        <v>56</v>
      </c>
    </row>
    <row r="59" spans="1:2" x14ac:dyDescent="0.3">
      <c r="A59" s="4" t="str">
        <f>"01.1199"</f>
        <v>01.1199</v>
      </c>
      <c r="B59" s="4" t="s">
        <v>57</v>
      </c>
    </row>
    <row r="60" spans="1:2" x14ac:dyDescent="0.3">
      <c r="A60" s="4" t="str">
        <f>"01.1201"</f>
        <v>01.1201</v>
      </c>
      <c r="B60" s="4" t="s">
        <v>58</v>
      </c>
    </row>
    <row r="61" spans="1:2" x14ac:dyDescent="0.3">
      <c r="A61" s="4" t="str">
        <f>"01.1202"</f>
        <v>01.1202</v>
      </c>
      <c r="B61" s="4" t="s">
        <v>59</v>
      </c>
    </row>
    <row r="62" spans="1:2" x14ac:dyDescent="0.3">
      <c r="A62" s="4" t="str">
        <f>"01.1203"</f>
        <v>01.1203</v>
      </c>
      <c r="B62" s="4" t="s">
        <v>60</v>
      </c>
    </row>
    <row r="63" spans="1:2" x14ac:dyDescent="0.3">
      <c r="A63" s="4" t="str">
        <f>"01.1299"</f>
        <v>01.1299</v>
      </c>
      <c r="B63" s="4" t="s">
        <v>61</v>
      </c>
    </row>
    <row r="64" spans="1:2" x14ac:dyDescent="0.3">
      <c r="A64" s="4" t="str">
        <f>"01.9999"</f>
        <v>01.9999</v>
      </c>
      <c r="B64" s="4" t="s">
        <v>62</v>
      </c>
    </row>
    <row r="65" spans="1:2" x14ac:dyDescent="0.3">
      <c r="A65" s="4" t="str">
        <f>"03.0101"</f>
        <v>03.0101</v>
      </c>
      <c r="B65" s="4" t="s">
        <v>63</v>
      </c>
    </row>
    <row r="66" spans="1:2" x14ac:dyDescent="0.3">
      <c r="A66" s="4" t="str">
        <f>"03.0103"</f>
        <v>03.0103</v>
      </c>
      <c r="B66" s="4" t="s">
        <v>64</v>
      </c>
    </row>
    <row r="67" spans="1:2" x14ac:dyDescent="0.3">
      <c r="A67" s="4" t="str">
        <f>"03.0104"</f>
        <v>03.0104</v>
      </c>
      <c r="B67" s="4" t="s">
        <v>65</v>
      </c>
    </row>
    <row r="68" spans="1:2" x14ac:dyDescent="0.3">
      <c r="A68" s="4" t="str">
        <f>"03.0199"</f>
        <v>03.0199</v>
      </c>
      <c r="B68" s="4" t="s">
        <v>66</v>
      </c>
    </row>
    <row r="69" spans="1:2" x14ac:dyDescent="0.3">
      <c r="A69" s="4" t="str">
        <f>"03.0201"</f>
        <v>03.0201</v>
      </c>
      <c r="B69" s="4" t="s">
        <v>67</v>
      </c>
    </row>
    <row r="70" spans="1:2" x14ac:dyDescent="0.3">
      <c r="A70" s="4" t="str">
        <f>"03.0204"</f>
        <v>03.0204</v>
      </c>
      <c r="B70" s="4" t="s">
        <v>68</v>
      </c>
    </row>
    <row r="71" spans="1:2" x14ac:dyDescent="0.3">
      <c r="A71" s="4" t="str">
        <f>"03.0205"</f>
        <v>03.0205</v>
      </c>
      <c r="B71" s="4" t="s">
        <v>69</v>
      </c>
    </row>
    <row r="72" spans="1:2" x14ac:dyDescent="0.3">
      <c r="A72" s="4" t="str">
        <f>"03.0206"</f>
        <v>03.0206</v>
      </c>
      <c r="B72" s="4" t="s">
        <v>70</v>
      </c>
    </row>
    <row r="73" spans="1:2" x14ac:dyDescent="0.3">
      <c r="A73" s="4" t="str">
        <f>"03.0207"</f>
        <v>03.0207</v>
      </c>
      <c r="B73" s="4" t="s">
        <v>71</v>
      </c>
    </row>
    <row r="74" spans="1:2" x14ac:dyDescent="0.3">
      <c r="A74" s="4" t="str">
        <f>"03.0208"</f>
        <v>03.0208</v>
      </c>
      <c r="B74" s="4" t="s">
        <v>72</v>
      </c>
    </row>
    <row r="75" spans="1:2" x14ac:dyDescent="0.3">
      <c r="A75" s="4" t="str">
        <f>"03.0299"</f>
        <v>03.0299</v>
      </c>
      <c r="B75" s="4" t="s">
        <v>73</v>
      </c>
    </row>
    <row r="76" spans="1:2" x14ac:dyDescent="0.3">
      <c r="A76" s="4" t="str">
        <f>"03.0301"</f>
        <v>03.0301</v>
      </c>
      <c r="B76" s="4" t="s">
        <v>74</v>
      </c>
    </row>
    <row r="77" spans="1:2" x14ac:dyDescent="0.3">
      <c r="A77" s="4" t="str">
        <f>"03.0501"</f>
        <v>03.0501</v>
      </c>
      <c r="B77" s="4" t="s">
        <v>75</v>
      </c>
    </row>
    <row r="78" spans="1:2" x14ac:dyDescent="0.3">
      <c r="A78" s="4" t="str">
        <f>"03.0502"</f>
        <v>03.0502</v>
      </c>
      <c r="B78" s="4" t="s">
        <v>76</v>
      </c>
    </row>
    <row r="79" spans="1:2" x14ac:dyDescent="0.3">
      <c r="A79" s="4" t="str">
        <f>"03.0506"</f>
        <v>03.0506</v>
      </c>
      <c r="B79" s="4" t="s">
        <v>77</v>
      </c>
    </row>
    <row r="80" spans="1:2" x14ac:dyDescent="0.3">
      <c r="A80" s="4" t="str">
        <f>"03.0508"</f>
        <v>03.0508</v>
      </c>
      <c r="B80" s="4" t="s">
        <v>78</v>
      </c>
    </row>
    <row r="81" spans="1:2" x14ac:dyDescent="0.3">
      <c r="A81" s="4" t="str">
        <f>"03.0509"</f>
        <v>03.0509</v>
      </c>
      <c r="B81" s="4" t="s">
        <v>79</v>
      </c>
    </row>
    <row r="82" spans="1:2" x14ac:dyDescent="0.3">
      <c r="A82" s="4" t="str">
        <f>"03.0510"</f>
        <v>03.0510</v>
      </c>
      <c r="B82" s="4" t="s">
        <v>80</v>
      </c>
    </row>
    <row r="83" spans="1:2" x14ac:dyDescent="0.3">
      <c r="A83" s="4" t="str">
        <f>"03.0511"</f>
        <v>03.0511</v>
      </c>
      <c r="B83" s="4" t="s">
        <v>81</v>
      </c>
    </row>
    <row r="84" spans="1:2" x14ac:dyDescent="0.3">
      <c r="A84" s="4" t="str">
        <f>"03.0599"</f>
        <v>03.0599</v>
      </c>
      <c r="B84" s="4" t="s">
        <v>82</v>
      </c>
    </row>
    <row r="85" spans="1:2" x14ac:dyDescent="0.3">
      <c r="A85" s="4" t="str">
        <f>"03.0601"</f>
        <v>03.0601</v>
      </c>
      <c r="B85" s="4" t="s">
        <v>83</v>
      </c>
    </row>
    <row r="86" spans="1:2" x14ac:dyDescent="0.3">
      <c r="A86" s="4" t="str">
        <f>"03.9999"</f>
        <v>03.9999</v>
      </c>
      <c r="B86" s="4" t="s">
        <v>84</v>
      </c>
    </row>
    <row r="87" spans="1:2" x14ac:dyDescent="0.3">
      <c r="A87" s="4" t="str">
        <f>"04.0201"</f>
        <v>04.0201</v>
      </c>
      <c r="B87" s="4" t="s">
        <v>85</v>
      </c>
    </row>
    <row r="88" spans="1:2" x14ac:dyDescent="0.3">
      <c r="A88" s="4" t="str">
        <f>"04.0301"</f>
        <v>04.0301</v>
      </c>
      <c r="B88" s="4" t="s">
        <v>86</v>
      </c>
    </row>
    <row r="89" spans="1:2" x14ac:dyDescent="0.3">
      <c r="A89" s="4" t="str">
        <f>"04.0401"</f>
        <v>04.0401</v>
      </c>
      <c r="B89" s="4" t="s">
        <v>87</v>
      </c>
    </row>
    <row r="90" spans="1:2" x14ac:dyDescent="0.3">
      <c r="A90" s="4" t="str">
        <f>"04.0501"</f>
        <v>04.0501</v>
      </c>
      <c r="B90" s="4" t="s">
        <v>88</v>
      </c>
    </row>
    <row r="91" spans="1:2" x14ac:dyDescent="0.3">
      <c r="A91" s="4" t="str">
        <f>"04.0601"</f>
        <v>04.0601</v>
      </c>
      <c r="B91" s="4" t="s">
        <v>89</v>
      </c>
    </row>
    <row r="92" spans="1:2" x14ac:dyDescent="0.3">
      <c r="A92" s="4" t="str">
        <f>"04.0801"</f>
        <v>04.0801</v>
      </c>
      <c r="B92" s="4" t="s">
        <v>90</v>
      </c>
    </row>
    <row r="93" spans="1:2" x14ac:dyDescent="0.3">
      <c r="A93" s="4" t="str">
        <f>"04.0901"</f>
        <v>04.0901</v>
      </c>
      <c r="B93" s="4" t="s">
        <v>91</v>
      </c>
    </row>
    <row r="94" spans="1:2" x14ac:dyDescent="0.3">
      <c r="A94" s="4" t="str">
        <f>"04.0902"</f>
        <v>04.0902</v>
      </c>
      <c r="B94" s="4" t="s">
        <v>92</v>
      </c>
    </row>
    <row r="95" spans="1:2" x14ac:dyDescent="0.3">
      <c r="A95" s="4" t="str">
        <f>"04.0999"</f>
        <v>04.0999</v>
      </c>
      <c r="B95" s="4" t="s">
        <v>93</v>
      </c>
    </row>
    <row r="96" spans="1:2" x14ac:dyDescent="0.3">
      <c r="A96" s="4" t="str">
        <f>"04.1001"</f>
        <v>04.1001</v>
      </c>
      <c r="B96" s="4" t="s">
        <v>94</v>
      </c>
    </row>
    <row r="97" spans="1:2" x14ac:dyDescent="0.3">
      <c r="A97" s="4" t="str">
        <f>"04.9999"</f>
        <v>04.9999</v>
      </c>
      <c r="B97" s="4" t="s">
        <v>95</v>
      </c>
    </row>
    <row r="98" spans="1:2" x14ac:dyDescent="0.3">
      <c r="A98" s="4" t="str">
        <f>"05.0101"</f>
        <v>05.0101</v>
      </c>
      <c r="B98" s="4" t="s">
        <v>96</v>
      </c>
    </row>
    <row r="99" spans="1:2" x14ac:dyDescent="0.3">
      <c r="A99" s="4" t="str">
        <f>"05.0102"</f>
        <v>05.0102</v>
      </c>
      <c r="B99" s="4" t="s">
        <v>97</v>
      </c>
    </row>
    <row r="100" spans="1:2" x14ac:dyDescent="0.3">
      <c r="A100" s="4" t="str">
        <f>"05.0103"</f>
        <v>05.0103</v>
      </c>
      <c r="B100" s="4" t="s">
        <v>98</v>
      </c>
    </row>
    <row r="101" spans="1:2" x14ac:dyDescent="0.3">
      <c r="A101" s="4" t="str">
        <f>"05.0104"</f>
        <v>05.0104</v>
      </c>
      <c r="B101" s="4" t="s">
        <v>99</v>
      </c>
    </row>
    <row r="102" spans="1:2" x14ac:dyDescent="0.3">
      <c r="A102" s="4" t="str">
        <f>"05.0105"</f>
        <v>05.0105</v>
      </c>
      <c r="B102" s="4" t="s">
        <v>100</v>
      </c>
    </row>
    <row r="103" spans="1:2" ht="15" customHeight="1" x14ac:dyDescent="0.3">
      <c r="A103" s="4" t="str">
        <f>"05.0106"</f>
        <v>05.0106</v>
      </c>
      <c r="B103" s="4" t="s">
        <v>101</v>
      </c>
    </row>
    <row r="104" spans="1:2" x14ac:dyDescent="0.3">
      <c r="A104" s="4" t="str">
        <f>"05.0107"</f>
        <v>05.0107</v>
      </c>
      <c r="B104" s="4" t="s">
        <v>102</v>
      </c>
    </row>
    <row r="105" spans="1:2" x14ac:dyDescent="0.3">
      <c r="A105" s="4" t="str">
        <f>"05.0108"</f>
        <v>05.0108</v>
      </c>
      <c r="B105" s="4" t="s">
        <v>103</v>
      </c>
    </row>
    <row r="106" spans="1:2" x14ac:dyDescent="0.3">
      <c r="A106" s="4" t="str">
        <f>"05.0109"</f>
        <v>05.0109</v>
      </c>
      <c r="B106" s="4" t="s">
        <v>104</v>
      </c>
    </row>
    <row r="107" spans="1:2" ht="15" customHeight="1" x14ac:dyDescent="0.3">
      <c r="A107" s="4" t="str">
        <f>"05.0110"</f>
        <v>05.0110</v>
      </c>
      <c r="B107" s="4" t="s">
        <v>105</v>
      </c>
    </row>
    <row r="108" spans="1:2" ht="15" customHeight="1" x14ac:dyDescent="0.3">
      <c r="A108" s="4" t="str">
        <f>"05.0111"</f>
        <v>05.0111</v>
      </c>
      <c r="B108" s="4" t="s">
        <v>106</v>
      </c>
    </row>
    <row r="109" spans="1:2" x14ac:dyDescent="0.3">
      <c r="A109" s="4" t="str">
        <f>"05.0112"</f>
        <v>05.0112</v>
      </c>
      <c r="B109" s="4" t="s">
        <v>107</v>
      </c>
    </row>
    <row r="110" spans="1:2" x14ac:dyDescent="0.3">
      <c r="A110" s="4" t="str">
        <f>"05.0113"</f>
        <v>05.0113</v>
      </c>
      <c r="B110" s="4" t="s">
        <v>108</v>
      </c>
    </row>
    <row r="111" spans="1:2" x14ac:dyDescent="0.3">
      <c r="A111" s="4" t="str">
        <f>"05.0114"</f>
        <v>05.0114</v>
      </c>
      <c r="B111" s="4" t="s">
        <v>109</v>
      </c>
    </row>
    <row r="112" spans="1:2" ht="15" customHeight="1" x14ac:dyDescent="0.3">
      <c r="A112" s="4" t="str">
        <f>"05.0115"</f>
        <v>05.0115</v>
      </c>
      <c r="B112" s="4" t="s">
        <v>110</v>
      </c>
    </row>
    <row r="113" spans="1:2" x14ac:dyDescent="0.3">
      <c r="A113" s="4" t="str">
        <f>"05.0116"</f>
        <v>05.0116</v>
      </c>
      <c r="B113" s="4" t="s">
        <v>111</v>
      </c>
    </row>
    <row r="114" spans="1:2" x14ac:dyDescent="0.3">
      <c r="A114" s="4" t="str">
        <f>"05.0117"</f>
        <v>05.0117</v>
      </c>
      <c r="B114" s="4" t="s">
        <v>112</v>
      </c>
    </row>
    <row r="115" spans="1:2" x14ac:dyDescent="0.3">
      <c r="A115" s="4" t="str">
        <f>"05.0118"</f>
        <v>05.0118</v>
      </c>
      <c r="B115" s="4" t="s">
        <v>113</v>
      </c>
    </row>
    <row r="116" spans="1:2" x14ac:dyDescent="0.3">
      <c r="A116" s="4" t="str">
        <f>"05.0119"</f>
        <v>05.0119</v>
      </c>
      <c r="B116" s="4" t="s">
        <v>114</v>
      </c>
    </row>
    <row r="117" spans="1:2" x14ac:dyDescent="0.3">
      <c r="A117" s="4" t="str">
        <f>"05.0120"</f>
        <v>05.0120</v>
      </c>
      <c r="B117" s="4" t="s">
        <v>115</v>
      </c>
    </row>
    <row r="118" spans="1:2" x14ac:dyDescent="0.3">
      <c r="A118" s="4" t="str">
        <f>"05.0121"</f>
        <v>05.0121</v>
      </c>
      <c r="B118" s="4" t="s">
        <v>116</v>
      </c>
    </row>
    <row r="119" spans="1:2" x14ac:dyDescent="0.3">
      <c r="A119" s="4" t="str">
        <f>"05.0122"</f>
        <v>05.0122</v>
      </c>
      <c r="B119" s="4" t="s">
        <v>117</v>
      </c>
    </row>
    <row r="120" spans="1:2" x14ac:dyDescent="0.3">
      <c r="A120" s="4" t="str">
        <f>"05.0123"</f>
        <v>05.0123</v>
      </c>
      <c r="B120" s="4" t="s">
        <v>118</v>
      </c>
    </row>
    <row r="121" spans="1:2" x14ac:dyDescent="0.3">
      <c r="A121" s="4" t="str">
        <f>"05.0124"</f>
        <v>05.0124</v>
      </c>
      <c r="B121" s="4" t="s">
        <v>119</v>
      </c>
    </row>
    <row r="122" spans="1:2" x14ac:dyDescent="0.3">
      <c r="A122" s="4" t="str">
        <f>"05.0125"</f>
        <v>05.0125</v>
      </c>
      <c r="B122" s="4" t="s">
        <v>120</v>
      </c>
    </row>
    <row r="123" spans="1:2" ht="15" customHeight="1" x14ac:dyDescent="0.3">
      <c r="A123" s="4" t="str">
        <f>"05.0126"</f>
        <v>05.0126</v>
      </c>
      <c r="B123" s="4" t="s">
        <v>121</v>
      </c>
    </row>
    <row r="124" spans="1:2" x14ac:dyDescent="0.3">
      <c r="A124" s="4" t="str">
        <f>"05.0127"</f>
        <v>05.0127</v>
      </c>
      <c r="B124" s="4" t="s">
        <v>122</v>
      </c>
    </row>
    <row r="125" spans="1:2" x14ac:dyDescent="0.3">
      <c r="A125" s="4" t="str">
        <f>"05.0128"</f>
        <v>05.0128</v>
      </c>
      <c r="B125" s="4" t="s">
        <v>123</v>
      </c>
    </row>
    <row r="126" spans="1:2" x14ac:dyDescent="0.3">
      <c r="A126" s="4" t="str">
        <f>"05.0129"</f>
        <v>05.0129</v>
      </c>
      <c r="B126" s="4" t="s">
        <v>124</v>
      </c>
    </row>
    <row r="127" spans="1:2" x14ac:dyDescent="0.3">
      <c r="A127" s="4" t="str">
        <f>"05.0130"</f>
        <v>05.0130</v>
      </c>
      <c r="B127" s="4" t="s">
        <v>125</v>
      </c>
    </row>
    <row r="128" spans="1:2" x14ac:dyDescent="0.3">
      <c r="A128" s="4" t="str">
        <f>"05.0131"</f>
        <v>05.0131</v>
      </c>
      <c r="B128" s="4" t="s">
        <v>126</v>
      </c>
    </row>
    <row r="129" spans="1:2" x14ac:dyDescent="0.3">
      <c r="A129" s="4" t="str">
        <f>"05.0132"</f>
        <v>05.0132</v>
      </c>
      <c r="B129" s="4" t="s">
        <v>127</v>
      </c>
    </row>
    <row r="130" spans="1:2" x14ac:dyDescent="0.3">
      <c r="A130" s="4" t="str">
        <f>"05.0133"</f>
        <v>05.0133</v>
      </c>
      <c r="B130" s="4" t="s">
        <v>128</v>
      </c>
    </row>
    <row r="131" spans="1:2" x14ac:dyDescent="0.3">
      <c r="A131" s="4" t="str">
        <f>"05.0134"</f>
        <v>05.0134</v>
      </c>
      <c r="B131" s="4" t="s">
        <v>129</v>
      </c>
    </row>
    <row r="132" spans="1:2" x14ac:dyDescent="0.3">
      <c r="A132" s="4" t="str">
        <f>"05.0199"</f>
        <v>05.0199</v>
      </c>
      <c r="B132" s="4" t="s">
        <v>130</v>
      </c>
    </row>
    <row r="133" spans="1:2" x14ac:dyDescent="0.3">
      <c r="A133" s="4" t="str">
        <f>"05.0200"</f>
        <v>05.0200</v>
      </c>
      <c r="B133" s="4" t="s">
        <v>131</v>
      </c>
    </row>
    <row r="134" spans="1:2" x14ac:dyDescent="0.3">
      <c r="A134" s="4" t="str">
        <f>"05.0201"</f>
        <v>05.0201</v>
      </c>
      <c r="B134" s="4" t="s">
        <v>132</v>
      </c>
    </row>
    <row r="135" spans="1:2" x14ac:dyDescent="0.3">
      <c r="A135" s="4" t="str">
        <f>"05.0202"</f>
        <v>05.0202</v>
      </c>
      <c r="B135" s="4" t="s">
        <v>133</v>
      </c>
    </row>
    <row r="136" spans="1:2" x14ac:dyDescent="0.3">
      <c r="A136" s="4" t="str">
        <f>"05.0203"</f>
        <v>05.0203</v>
      </c>
      <c r="B136" s="4" t="s">
        <v>134</v>
      </c>
    </row>
    <row r="137" spans="1:2" x14ac:dyDescent="0.3">
      <c r="A137" s="4" t="str">
        <f>"05.0206"</f>
        <v>05.0206</v>
      </c>
      <c r="B137" s="4" t="s">
        <v>135</v>
      </c>
    </row>
    <row r="138" spans="1:2" x14ac:dyDescent="0.3">
      <c r="A138" s="4" t="str">
        <f>"05.0207"</f>
        <v>05.0207</v>
      </c>
      <c r="B138" s="4" t="s">
        <v>136</v>
      </c>
    </row>
    <row r="139" spans="1:2" x14ac:dyDescent="0.3">
      <c r="A139" s="4" t="str">
        <f>"05.0208"</f>
        <v>05.0208</v>
      </c>
      <c r="B139" s="4" t="s">
        <v>137</v>
      </c>
    </row>
    <row r="140" spans="1:2" x14ac:dyDescent="0.3">
      <c r="A140" s="4" t="str">
        <f>"05.0209"</f>
        <v>05.0209</v>
      </c>
      <c r="B140" s="4" t="s">
        <v>138</v>
      </c>
    </row>
    <row r="141" spans="1:2" x14ac:dyDescent="0.3">
      <c r="A141" s="4" t="str">
        <f>"05.0210"</f>
        <v>05.0210</v>
      </c>
      <c r="B141" s="4" t="s">
        <v>139</v>
      </c>
    </row>
    <row r="142" spans="1:2" x14ac:dyDescent="0.3">
      <c r="A142" s="4" t="str">
        <f>"05.0211"</f>
        <v>05.0211</v>
      </c>
      <c r="B142" s="4" t="s">
        <v>140</v>
      </c>
    </row>
    <row r="143" spans="1:2" x14ac:dyDescent="0.3">
      <c r="A143" s="4" t="str">
        <f>"05.0299"</f>
        <v>05.0299</v>
      </c>
      <c r="B143" s="4" t="s">
        <v>141</v>
      </c>
    </row>
    <row r="144" spans="1:2" x14ac:dyDescent="0.3">
      <c r="A144" s="4" t="str">
        <f>"09.0100"</f>
        <v>09.0100</v>
      </c>
      <c r="B144" s="4" t="s">
        <v>142</v>
      </c>
    </row>
    <row r="145" spans="1:2" x14ac:dyDescent="0.3">
      <c r="A145" s="4" t="str">
        <f>"09.0101"</f>
        <v>09.0101</v>
      </c>
      <c r="B145" s="4" t="s">
        <v>143</v>
      </c>
    </row>
    <row r="146" spans="1:2" x14ac:dyDescent="0.3">
      <c r="A146" s="4" t="str">
        <f>"09.0102"</f>
        <v>09.0102</v>
      </c>
      <c r="B146" s="4" t="s">
        <v>144</v>
      </c>
    </row>
    <row r="147" spans="1:2" x14ac:dyDescent="0.3">
      <c r="A147" s="4" t="str">
        <f>"09.0199"</f>
        <v>09.0199</v>
      </c>
      <c r="B147" s="4" t="s">
        <v>145</v>
      </c>
    </row>
    <row r="148" spans="1:2" x14ac:dyDescent="0.3">
      <c r="A148" s="4" t="str">
        <f>"09.0401"</f>
        <v>09.0401</v>
      </c>
      <c r="B148" s="4" t="s">
        <v>146</v>
      </c>
    </row>
    <row r="149" spans="1:2" x14ac:dyDescent="0.3">
      <c r="A149" s="4" t="str">
        <f>"09.0402"</f>
        <v>09.0402</v>
      </c>
      <c r="B149" s="4" t="s">
        <v>147</v>
      </c>
    </row>
    <row r="150" spans="1:2" x14ac:dyDescent="0.3">
      <c r="A150" s="4" t="str">
        <f>"09.0404"</f>
        <v>09.0404</v>
      </c>
      <c r="B150" s="4" t="s">
        <v>148</v>
      </c>
    </row>
    <row r="151" spans="1:2" x14ac:dyDescent="0.3">
      <c r="A151" s="4" t="str">
        <f>"09.0499"</f>
        <v>09.0499</v>
      </c>
      <c r="B151" s="4" t="s">
        <v>149</v>
      </c>
    </row>
    <row r="152" spans="1:2" x14ac:dyDescent="0.3">
      <c r="A152" s="4" t="str">
        <f>"09.0701"</f>
        <v>09.0701</v>
      </c>
      <c r="B152" s="4" t="s">
        <v>150</v>
      </c>
    </row>
    <row r="153" spans="1:2" x14ac:dyDescent="0.3">
      <c r="A153" s="4" t="str">
        <f>"09.0702"</f>
        <v>09.0702</v>
      </c>
      <c r="B153" s="4" t="s">
        <v>151</v>
      </c>
    </row>
    <row r="154" spans="1:2" x14ac:dyDescent="0.3">
      <c r="A154" s="4" t="str">
        <f>"09.0799"</f>
        <v>09.0799</v>
      </c>
      <c r="B154" s="4" t="s">
        <v>152</v>
      </c>
    </row>
    <row r="155" spans="1:2" x14ac:dyDescent="0.3">
      <c r="A155" s="4" t="str">
        <f>"09.0900"</f>
        <v>09.0900</v>
      </c>
      <c r="B155" s="4" t="s">
        <v>153</v>
      </c>
    </row>
    <row r="156" spans="1:2" x14ac:dyDescent="0.3">
      <c r="A156" s="4" t="str">
        <f>"09.0901"</f>
        <v>09.0901</v>
      </c>
      <c r="B156" s="4" t="s">
        <v>154</v>
      </c>
    </row>
    <row r="157" spans="1:2" x14ac:dyDescent="0.3">
      <c r="A157" s="4" t="str">
        <f>"09.0902"</f>
        <v>09.0902</v>
      </c>
      <c r="B157" s="4" t="s">
        <v>155</v>
      </c>
    </row>
    <row r="158" spans="1:2" x14ac:dyDescent="0.3">
      <c r="A158" s="4" t="str">
        <f>"09.0903"</f>
        <v>09.0903</v>
      </c>
      <c r="B158" s="4" t="s">
        <v>156</v>
      </c>
    </row>
    <row r="159" spans="1:2" x14ac:dyDescent="0.3">
      <c r="A159" s="4" t="str">
        <f>"09.0904"</f>
        <v>09.0904</v>
      </c>
      <c r="B159" s="4" t="s">
        <v>157</v>
      </c>
    </row>
    <row r="160" spans="1:2" x14ac:dyDescent="0.3">
      <c r="A160" s="4" t="str">
        <f>"09.0905"</f>
        <v>09.0905</v>
      </c>
      <c r="B160" s="4" t="s">
        <v>158</v>
      </c>
    </row>
    <row r="161" spans="1:2" x14ac:dyDescent="0.3">
      <c r="A161" s="4" t="str">
        <f>"09.0906"</f>
        <v>09.0906</v>
      </c>
      <c r="B161" s="4" t="s">
        <v>159</v>
      </c>
    </row>
    <row r="162" spans="1:2" x14ac:dyDescent="0.3">
      <c r="A162" s="4" t="str">
        <f>"09.0907"</f>
        <v>09.0907</v>
      </c>
      <c r="B162" s="4" t="s">
        <v>160</v>
      </c>
    </row>
    <row r="163" spans="1:2" x14ac:dyDescent="0.3">
      <c r="A163" s="4" t="str">
        <f>"09.0908"</f>
        <v>09.0908</v>
      </c>
      <c r="B163" s="4" t="s">
        <v>161</v>
      </c>
    </row>
    <row r="164" spans="1:2" x14ac:dyDescent="0.3">
      <c r="A164" s="4" t="str">
        <f>"09.0999"</f>
        <v>09.0999</v>
      </c>
      <c r="B164" s="4" t="s">
        <v>162</v>
      </c>
    </row>
    <row r="165" spans="1:2" x14ac:dyDescent="0.3">
      <c r="A165" s="4" t="str">
        <f>"09.1001"</f>
        <v>09.1001</v>
      </c>
      <c r="B165" s="4" t="s">
        <v>163</v>
      </c>
    </row>
    <row r="166" spans="1:2" x14ac:dyDescent="0.3">
      <c r="A166" s="4" t="str">
        <f>"09.9999"</f>
        <v>09.9999</v>
      </c>
      <c r="B166" s="4" t="s">
        <v>164</v>
      </c>
    </row>
    <row r="167" spans="1:2" x14ac:dyDescent="0.3">
      <c r="A167" s="4" t="str">
        <f>"10.0105"</f>
        <v>10.0105</v>
      </c>
      <c r="B167" s="4" t="s">
        <v>165</v>
      </c>
    </row>
    <row r="168" spans="1:2" x14ac:dyDescent="0.3">
      <c r="A168" s="4" t="str">
        <f>"10.0201"</f>
        <v>10.0201</v>
      </c>
      <c r="B168" s="4" t="s">
        <v>166</v>
      </c>
    </row>
    <row r="169" spans="1:2" x14ac:dyDescent="0.3">
      <c r="A169" s="4" t="str">
        <f>"10.0202"</f>
        <v>10.0202</v>
      </c>
      <c r="B169" s="4" t="s">
        <v>167</v>
      </c>
    </row>
    <row r="170" spans="1:2" x14ac:dyDescent="0.3">
      <c r="A170" s="4" t="str">
        <f>"10.0203"</f>
        <v>10.0203</v>
      </c>
      <c r="B170" s="4" t="s">
        <v>168</v>
      </c>
    </row>
    <row r="171" spans="1:2" x14ac:dyDescent="0.3">
      <c r="A171" s="4" t="str">
        <f>"10.0299"</f>
        <v>10.0299</v>
      </c>
      <c r="B171" s="4" t="s">
        <v>169</v>
      </c>
    </row>
    <row r="172" spans="1:2" x14ac:dyDescent="0.3">
      <c r="A172" s="4" t="str">
        <f>"10.0301"</f>
        <v>10.0301</v>
      </c>
      <c r="B172" s="4" t="s">
        <v>170</v>
      </c>
    </row>
    <row r="173" spans="1:2" x14ac:dyDescent="0.3">
      <c r="A173" s="4" t="str">
        <f>"10.0302"</f>
        <v>10.0302</v>
      </c>
      <c r="B173" s="4" t="s">
        <v>171</v>
      </c>
    </row>
    <row r="174" spans="1:2" x14ac:dyDescent="0.3">
      <c r="A174" s="4" t="str">
        <f>"10.0303"</f>
        <v>10.0303</v>
      </c>
      <c r="B174" s="4" t="s">
        <v>172</v>
      </c>
    </row>
    <row r="175" spans="1:2" x14ac:dyDescent="0.3">
      <c r="A175" s="4" t="str">
        <f>"10.0304"</f>
        <v>10.0304</v>
      </c>
      <c r="B175" s="4" t="s">
        <v>173</v>
      </c>
    </row>
    <row r="176" spans="1:2" x14ac:dyDescent="0.3">
      <c r="A176" s="4" t="str">
        <f>"10.0305"</f>
        <v>10.0305</v>
      </c>
      <c r="B176" s="4" t="s">
        <v>174</v>
      </c>
    </row>
    <row r="177" spans="1:2" x14ac:dyDescent="0.3">
      <c r="A177" s="4" t="str">
        <f>"10.0306"</f>
        <v>10.0306</v>
      </c>
      <c r="B177" s="4" t="s">
        <v>175</v>
      </c>
    </row>
    <row r="178" spans="1:2" x14ac:dyDescent="0.3">
      <c r="A178" s="4" t="str">
        <f>"10.0307"</f>
        <v>10.0307</v>
      </c>
      <c r="B178" s="4" t="s">
        <v>176</v>
      </c>
    </row>
    <row r="179" spans="1:2" x14ac:dyDescent="0.3">
      <c r="A179" s="4" t="str">
        <f>"10.0308"</f>
        <v>10.0308</v>
      </c>
      <c r="B179" s="4" t="s">
        <v>177</v>
      </c>
    </row>
    <row r="180" spans="1:2" x14ac:dyDescent="0.3">
      <c r="A180" s="4" t="str">
        <f>"10.0399"</f>
        <v>10.0399</v>
      </c>
      <c r="B180" s="4" t="s">
        <v>178</v>
      </c>
    </row>
    <row r="181" spans="1:2" x14ac:dyDescent="0.3">
      <c r="A181" s="4" t="str">
        <f>"10.9999"</f>
        <v>10.9999</v>
      </c>
      <c r="B181" s="4" t="s">
        <v>179</v>
      </c>
    </row>
    <row r="182" spans="1:2" x14ac:dyDescent="0.3">
      <c r="A182" s="4" t="str">
        <f>"11.0101"</f>
        <v>11.0101</v>
      </c>
      <c r="B182" s="4" t="s">
        <v>180</v>
      </c>
    </row>
    <row r="183" spans="1:2" x14ac:dyDescent="0.3">
      <c r="A183" s="4" t="str">
        <f>"11.0102"</f>
        <v>11.0102</v>
      </c>
      <c r="B183" s="4" t="s">
        <v>181</v>
      </c>
    </row>
    <row r="184" spans="1:2" x14ac:dyDescent="0.3">
      <c r="A184" s="4" t="str">
        <f>"11.0103"</f>
        <v>11.0103</v>
      </c>
      <c r="B184" s="4" t="s">
        <v>182</v>
      </c>
    </row>
    <row r="185" spans="1:2" x14ac:dyDescent="0.3">
      <c r="A185" s="4" t="str">
        <f>"11.0104"</f>
        <v>11.0104</v>
      </c>
      <c r="B185" s="4" t="s">
        <v>183</v>
      </c>
    </row>
    <row r="186" spans="1:2" x14ac:dyDescent="0.3">
      <c r="A186" s="4" t="str">
        <f>"11.0199"</f>
        <v>11.0199</v>
      </c>
      <c r="B186" s="4" t="s">
        <v>184</v>
      </c>
    </row>
    <row r="187" spans="1:2" x14ac:dyDescent="0.3">
      <c r="A187" s="4" t="str">
        <f>"11.0201"</f>
        <v>11.0201</v>
      </c>
      <c r="B187" s="4" t="s">
        <v>185</v>
      </c>
    </row>
    <row r="188" spans="1:2" x14ac:dyDescent="0.3">
      <c r="A188" s="4" t="str">
        <f>"11.0202"</f>
        <v>11.0202</v>
      </c>
      <c r="B188" s="4" t="s">
        <v>186</v>
      </c>
    </row>
    <row r="189" spans="1:2" x14ac:dyDescent="0.3">
      <c r="A189" s="4" t="str">
        <f>"11.0203"</f>
        <v>11.0203</v>
      </c>
      <c r="B189" s="4" t="s">
        <v>187</v>
      </c>
    </row>
    <row r="190" spans="1:2" x14ac:dyDescent="0.3">
      <c r="A190" s="4" t="str">
        <f>"11.0299"</f>
        <v>11.0299</v>
      </c>
      <c r="B190" s="4" t="s">
        <v>188</v>
      </c>
    </row>
    <row r="191" spans="1:2" x14ac:dyDescent="0.3">
      <c r="A191" s="4" t="str">
        <f>"11.0301"</f>
        <v>11.0301</v>
      </c>
      <c r="B191" s="4" t="s">
        <v>189</v>
      </c>
    </row>
    <row r="192" spans="1:2" x14ac:dyDescent="0.3">
      <c r="A192" s="4" t="str">
        <f>"11.0401"</f>
        <v>11.0401</v>
      </c>
      <c r="B192" s="4" t="s">
        <v>190</v>
      </c>
    </row>
    <row r="193" spans="1:2" x14ac:dyDescent="0.3">
      <c r="A193" s="4" t="str">
        <f>"11.0501"</f>
        <v>11.0501</v>
      </c>
      <c r="B193" s="4" t="s">
        <v>191</v>
      </c>
    </row>
    <row r="194" spans="1:2" ht="15" customHeight="1" x14ac:dyDescent="0.3">
      <c r="A194" s="4" t="str">
        <f>"11.0601"</f>
        <v>11.0601</v>
      </c>
      <c r="B194" s="4" t="s">
        <v>192</v>
      </c>
    </row>
    <row r="195" spans="1:2" x14ac:dyDescent="0.3">
      <c r="A195" s="4" t="str">
        <f>"11.0602"</f>
        <v>11.0602</v>
      </c>
      <c r="B195" s="4" t="s">
        <v>193</v>
      </c>
    </row>
    <row r="196" spans="1:2" x14ac:dyDescent="0.3">
      <c r="A196" s="4" t="str">
        <f>"11.0699"</f>
        <v>11.0699</v>
      </c>
      <c r="B196" s="4" t="s">
        <v>194</v>
      </c>
    </row>
    <row r="197" spans="1:2" x14ac:dyDescent="0.3">
      <c r="A197" s="4" t="str">
        <f>"11.0701"</f>
        <v>11.0701</v>
      </c>
      <c r="B197" s="4" t="s">
        <v>195</v>
      </c>
    </row>
    <row r="198" spans="1:2" x14ac:dyDescent="0.3">
      <c r="A198" s="4" t="str">
        <f>"11.0801"</f>
        <v>11.0801</v>
      </c>
      <c r="B198" s="4" t="s">
        <v>196</v>
      </c>
    </row>
    <row r="199" spans="1:2" x14ac:dyDescent="0.3">
      <c r="A199" s="4" t="str">
        <f>"11.0802"</f>
        <v>11.0802</v>
      </c>
      <c r="B199" s="4" t="s">
        <v>197</v>
      </c>
    </row>
    <row r="200" spans="1:2" x14ac:dyDescent="0.3">
      <c r="A200" s="4" t="str">
        <f>"11.0803"</f>
        <v>11.0803</v>
      </c>
      <c r="B200" s="4" t="s">
        <v>198</v>
      </c>
    </row>
    <row r="201" spans="1:2" x14ac:dyDescent="0.3">
      <c r="A201" s="4" t="str">
        <f>"11.0804"</f>
        <v>11.0804</v>
      </c>
      <c r="B201" s="4" t="s">
        <v>199</v>
      </c>
    </row>
    <row r="202" spans="1:2" x14ac:dyDescent="0.3">
      <c r="A202" s="4" t="str">
        <f>"11.0899"</f>
        <v>11.0899</v>
      </c>
      <c r="B202" s="4" t="s">
        <v>200</v>
      </c>
    </row>
    <row r="203" spans="1:2" x14ac:dyDescent="0.3">
      <c r="A203" s="4" t="str">
        <f>"11.0901"</f>
        <v>11.0901</v>
      </c>
      <c r="B203" s="4" t="s">
        <v>201</v>
      </c>
    </row>
    <row r="204" spans="1:2" x14ac:dyDescent="0.3">
      <c r="A204" s="4" t="str">
        <f>"11.1001"</f>
        <v>11.1001</v>
      </c>
      <c r="B204" s="4" t="s">
        <v>202</v>
      </c>
    </row>
    <row r="205" spans="1:2" x14ac:dyDescent="0.3">
      <c r="A205" s="4" t="str">
        <f>"11.1002"</f>
        <v>11.1002</v>
      </c>
      <c r="B205" s="4" t="s">
        <v>203</v>
      </c>
    </row>
    <row r="206" spans="1:2" x14ac:dyDescent="0.3">
      <c r="A206" s="4" t="str">
        <f>"11.1003"</f>
        <v>11.1003</v>
      </c>
      <c r="B206" s="4" t="s">
        <v>204</v>
      </c>
    </row>
    <row r="207" spans="1:2" x14ac:dyDescent="0.3">
      <c r="A207" s="4" t="str">
        <f>"11.1004"</f>
        <v>11.1004</v>
      </c>
      <c r="B207" s="4" t="s">
        <v>205</v>
      </c>
    </row>
    <row r="208" spans="1:2" x14ac:dyDescent="0.3">
      <c r="A208" s="4" t="str">
        <f>"11.1005"</f>
        <v>11.1005</v>
      </c>
      <c r="B208" s="4" t="s">
        <v>206</v>
      </c>
    </row>
    <row r="209" spans="1:2" x14ac:dyDescent="0.3">
      <c r="A209" s="4" t="str">
        <f>"11.1006"</f>
        <v>11.1006</v>
      </c>
      <c r="B209" s="4" t="s">
        <v>207</v>
      </c>
    </row>
    <row r="210" spans="1:2" ht="28.8" x14ac:dyDescent="0.3">
      <c r="A210" s="4" t="str">
        <f>"11.1099"</f>
        <v>11.1099</v>
      </c>
      <c r="B210" s="4" t="s">
        <v>208</v>
      </c>
    </row>
    <row r="211" spans="1:2" x14ac:dyDescent="0.3">
      <c r="A211" s="4" t="str">
        <f>"11.9999"</f>
        <v>11.9999</v>
      </c>
      <c r="B211" s="4" t="s">
        <v>209</v>
      </c>
    </row>
    <row r="212" spans="1:2" x14ac:dyDescent="0.3">
      <c r="A212" s="6" t="str">
        <f>"12.0500"</f>
        <v>12.0500</v>
      </c>
      <c r="B212" s="6" t="s">
        <v>210</v>
      </c>
    </row>
    <row r="213" spans="1:2" x14ac:dyDescent="0.3">
      <c r="A213" s="6" t="str">
        <f>"12.0501"</f>
        <v>12.0501</v>
      </c>
      <c r="B213" s="6" t="s">
        <v>211</v>
      </c>
    </row>
    <row r="214" spans="1:2" x14ac:dyDescent="0.3">
      <c r="A214" s="6" t="str">
        <f>"12.0502"</f>
        <v>12.0502</v>
      </c>
      <c r="B214" s="6" t="s">
        <v>212</v>
      </c>
    </row>
    <row r="215" spans="1:2" x14ac:dyDescent="0.3">
      <c r="A215" s="6" t="str">
        <f>"12.0503"</f>
        <v>12.0503</v>
      </c>
      <c r="B215" s="6" t="s">
        <v>213</v>
      </c>
    </row>
    <row r="216" spans="1:2" x14ac:dyDescent="0.3">
      <c r="A216" s="6" t="str">
        <f>"12.0504"</f>
        <v>12.0504</v>
      </c>
      <c r="B216" s="6" t="s">
        <v>214</v>
      </c>
    </row>
    <row r="217" spans="1:2" x14ac:dyDescent="0.3">
      <c r="A217" s="6" t="str">
        <f>"12.0505"</f>
        <v>12.0505</v>
      </c>
      <c r="B217" s="6" t="s">
        <v>215</v>
      </c>
    </row>
    <row r="218" spans="1:2" x14ac:dyDescent="0.3">
      <c r="A218" s="6" t="str">
        <f>"12.0506"</f>
        <v>12.0506</v>
      </c>
      <c r="B218" s="6" t="s">
        <v>216</v>
      </c>
    </row>
    <row r="219" spans="1:2" x14ac:dyDescent="0.3">
      <c r="A219" s="6" t="str">
        <f>"12.0507"</f>
        <v>12.0507</v>
      </c>
      <c r="B219" s="6" t="s">
        <v>217</v>
      </c>
    </row>
    <row r="220" spans="1:2" x14ac:dyDescent="0.3">
      <c r="A220" s="6" t="str">
        <f>"12.0508"</f>
        <v>12.0508</v>
      </c>
      <c r="B220" s="6" t="s">
        <v>218</v>
      </c>
    </row>
    <row r="221" spans="1:2" x14ac:dyDescent="0.3">
      <c r="A221" s="6" t="str">
        <f>"12.0509"</f>
        <v>12.0509</v>
      </c>
      <c r="B221" s="6" t="s">
        <v>219</v>
      </c>
    </row>
    <row r="222" spans="1:2" x14ac:dyDescent="0.3">
      <c r="A222" s="6" t="str">
        <f>"12.0510"</f>
        <v>12.0510</v>
      </c>
      <c r="B222" s="6" t="s">
        <v>220</v>
      </c>
    </row>
    <row r="223" spans="1:2" x14ac:dyDescent="0.3">
      <c r="A223" s="6" t="str">
        <f>"12.0599"</f>
        <v>12.0599</v>
      </c>
      <c r="B223" s="6" t="s">
        <v>221</v>
      </c>
    </row>
    <row r="224" spans="1:2" x14ac:dyDescent="0.3">
      <c r="A224" s="4" t="str">
        <f>"13.0101"</f>
        <v>13.0101</v>
      </c>
      <c r="B224" s="4" t="s">
        <v>222</v>
      </c>
    </row>
    <row r="225" spans="1:2" x14ac:dyDescent="0.3">
      <c r="A225" s="4" t="str">
        <f>"13.0201"</f>
        <v>13.0201</v>
      </c>
      <c r="B225" s="4" t="s">
        <v>223</v>
      </c>
    </row>
    <row r="226" spans="1:2" x14ac:dyDescent="0.3">
      <c r="A226" s="4" t="str">
        <f>"13.0202"</f>
        <v>13.0202</v>
      </c>
      <c r="B226" s="4" t="s">
        <v>224</v>
      </c>
    </row>
    <row r="227" spans="1:2" x14ac:dyDescent="0.3">
      <c r="A227" s="4" t="str">
        <f>"13.0203"</f>
        <v>13.0203</v>
      </c>
      <c r="B227" s="4" t="s">
        <v>225</v>
      </c>
    </row>
    <row r="228" spans="1:2" x14ac:dyDescent="0.3">
      <c r="A228" s="4" t="str">
        <f>"13.0299"</f>
        <v>13.0299</v>
      </c>
      <c r="B228" s="4" t="s">
        <v>226</v>
      </c>
    </row>
    <row r="229" spans="1:2" x14ac:dyDescent="0.3">
      <c r="A229" s="4" t="str">
        <f>"13.0301"</f>
        <v>13.0301</v>
      </c>
      <c r="B229" s="4" t="s">
        <v>227</v>
      </c>
    </row>
    <row r="230" spans="1:2" x14ac:dyDescent="0.3">
      <c r="A230" s="4" t="str">
        <f>"13.0401"</f>
        <v>13.0401</v>
      </c>
      <c r="B230" s="4" t="s">
        <v>228</v>
      </c>
    </row>
    <row r="231" spans="1:2" x14ac:dyDescent="0.3">
      <c r="A231" s="4" t="str">
        <f>"13.0402"</f>
        <v>13.0402</v>
      </c>
      <c r="B231" s="4" t="s">
        <v>229</v>
      </c>
    </row>
    <row r="232" spans="1:2" x14ac:dyDescent="0.3">
      <c r="A232" s="4" t="str">
        <f>"13.0403"</f>
        <v>13.0403</v>
      </c>
      <c r="B232" s="4" t="s">
        <v>230</v>
      </c>
    </row>
    <row r="233" spans="1:2" x14ac:dyDescent="0.3">
      <c r="A233" s="4" t="str">
        <f>"13.0404"</f>
        <v>13.0404</v>
      </c>
      <c r="B233" s="4" t="s">
        <v>231</v>
      </c>
    </row>
    <row r="234" spans="1:2" x14ac:dyDescent="0.3">
      <c r="A234" s="4" t="str">
        <f>"13.0406"</f>
        <v>13.0406</v>
      </c>
      <c r="B234" s="4" t="s">
        <v>232</v>
      </c>
    </row>
    <row r="235" spans="1:2" x14ac:dyDescent="0.3">
      <c r="A235" s="4" t="str">
        <f>"13.0407"</f>
        <v>13.0407</v>
      </c>
      <c r="B235" s="4" t="s">
        <v>233</v>
      </c>
    </row>
    <row r="236" spans="1:2" x14ac:dyDescent="0.3">
      <c r="A236" s="4" t="str">
        <f>"13.0408"</f>
        <v>13.0408</v>
      </c>
      <c r="B236" s="4" t="s">
        <v>234</v>
      </c>
    </row>
    <row r="237" spans="1:2" x14ac:dyDescent="0.3">
      <c r="A237" s="4" t="str">
        <f>"13.0409"</f>
        <v>13.0409</v>
      </c>
      <c r="B237" s="4" t="s">
        <v>235</v>
      </c>
    </row>
    <row r="238" spans="1:2" x14ac:dyDescent="0.3">
      <c r="A238" s="4" t="str">
        <f>"13.0410"</f>
        <v>13.0410</v>
      </c>
      <c r="B238" s="4" t="s">
        <v>236</v>
      </c>
    </row>
    <row r="239" spans="1:2" x14ac:dyDescent="0.3">
      <c r="A239" s="4" t="str">
        <f>"13.0411"</f>
        <v>13.0411</v>
      </c>
      <c r="B239" s="4" t="s">
        <v>237</v>
      </c>
    </row>
    <row r="240" spans="1:2" x14ac:dyDescent="0.3">
      <c r="A240" s="4" t="str">
        <f>"13.0499"</f>
        <v>13.0499</v>
      </c>
      <c r="B240" s="4" t="s">
        <v>238</v>
      </c>
    </row>
    <row r="241" spans="1:2" x14ac:dyDescent="0.3">
      <c r="A241" s="4" t="str">
        <f>"13.0501"</f>
        <v>13.0501</v>
      </c>
      <c r="B241" s="4" t="s">
        <v>239</v>
      </c>
    </row>
    <row r="242" spans="1:2" x14ac:dyDescent="0.3">
      <c r="A242" s="4" t="str">
        <f>"13.0601"</f>
        <v>13.0601</v>
      </c>
      <c r="B242" s="4" t="s">
        <v>240</v>
      </c>
    </row>
    <row r="243" spans="1:2" x14ac:dyDescent="0.3">
      <c r="A243" s="4" t="str">
        <f>"13.0603"</f>
        <v>13.0603</v>
      </c>
      <c r="B243" s="4" t="s">
        <v>241</v>
      </c>
    </row>
    <row r="244" spans="1:2" x14ac:dyDescent="0.3">
      <c r="A244" s="4" t="str">
        <f>"13.0604"</f>
        <v>13.0604</v>
      </c>
      <c r="B244" s="4" t="s">
        <v>242</v>
      </c>
    </row>
    <row r="245" spans="1:2" x14ac:dyDescent="0.3">
      <c r="A245" s="4" t="str">
        <f>"13.0607"</f>
        <v>13.0607</v>
      </c>
      <c r="B245" s="4" t="s">
        <v>243</v>
      </c>
    </row>
    <row r="246" spans="1:2" x14ac:dyDescent="0.3">
      <c r="A246" s="4" t="str">
        <f>"13.0699"</f>
        <v>13.0699</v>
      </c>
      <c r="B246" s="4" t="s">
        <v>244</v>
      </c>
    </row>
    <row r="247" spans="1:2" ht="15" customHeight="1" x14ac:dyDescent="0.3">
      <c r="A247" s="4" t="str">
        <f>"13.0701"</f>
        <v>13.0701</v>
      </c>
      <c r="B247" s="4" t="s">
        <v>245</v>
      </c>
    </row>
    <row r="248" spans="1:2" x14ac:dyDescent="0.3">
      <c r="A248" s="4" t="str">
        <f>"13.0901"</f>
        <v>13.0901</v>
      </c>
      <c r="B248" s="4" t="s">
        <v>246</v>
      </c>
    </row>
    <row r="249" spans="1:2" x14ac:dyDescent="0.3">
      <c r="A249" s="4" t="str">
        <f>"13.1001"</f>
        <v>13.1001</v>
      </c>
      <c r="B249" s="4" t="s">
        <v>247</v>
      </c>
    </row>
    <row r="250" spans="1:2" ht="28.8" x14ac:dyDescent="0.3">
      <c r="A250" s="4" t="str">
        <f>"13.1003"</f>
        <v>13.1003</v>
      </c>
      <c r="B250" s="4" t="s">
        <v>248</v>
      </c>
    </row>
    <row r="251" spans="1:2" x14ac:dyDescent="0.3">
      <c r="A251" s="4" t="str">
        <f>"13.1004"</f>
        <v>13.1004</v>
      </c>
      <c r="B251" s="4" t="s">
        <v>249</v>
      </c>
    </row>
    <row r="252" spans="1:2" x14ac:dyDescent="0.3">
      <c r="A252" s="4" t="str">
        <f>"13.1005"</f>
        <v>13.1005</v>
      </c>
      <c r="B252" s="4" t="s">
        <v>250</v>
      </c>
    </row>
    <row r="253" spans="1:2" x14ac:dyDescent="0.3">
      <c r="A253" s="4" t="str">
        <f>"13.1006"</f>
        <v>13.1006</v>
      </c>
      <c r="B253" s="4" t="s">
        <v>251</v>
      </c>
    </row>
    <row r="254" spans="1:2" x14ac:dyDescent="0.3">
      <c r="A254" s="4" t="str">
        <f>"13.1007"</f>
        <v>13.1007</v>
      </c>
      <c r="B254" s="4" t="s">
        <v>252</v>
      </c>
    </row>
    <row r="255" spans="1:2" ht="28.8" x14ac:dyDescent="0.3">
      <c r="A255" s="4" t="str">
        <f>"13.1008"</f>
        <v>13.1008</v>
      </c>
      <c r="B255" s="4" t="s">
        <v>253</v>
      </c>
    </row>
    <row r="256" spans="1:2" x14ac:dyDescent="0.3">
      <c r="A256" s="4" t="str">
        <f>"13.1009"</f>
        <v>13.1009</v>
      </c>
      <c r="B256" s="4" t="s">
        <v>254</v>
      </c>
    </row>
    <row r="257" spans="1:2" x14ac:dyDescent="0.3">
      <c r="A257" s="4" t="str">
        <f>"13.1011"</f>
        <v>13.1011</v>
      </c>
      <c r="B257" s="4" t="s">
        <v>255</v>
      </c>
    </row>
    <row r="258" spans="1:2" x14ac:dyDescent="0.3">
      <c r="A258" s="4" t="str">
        <f>"13.1012"</f>
        <v>13.1012</v>
      </c>
      <c r="B258" s="4" t="s">
        <v>256</v>
      </c>
    </row>
    <row r="259" spans="1:2" ht="15" customHeight="1" x14ac:dyDescent="0.3">
      <c r="A259" s="4" t="str">
        <f>"13.1013"</f>
        <v>13.1013</v>
      </c>
      <c r="B259" s="4" t="s">
        <v>257</v>
      </c>
    </row>
    <row r="260" spans="1:2" x14ac:dyDescent="0.3">
      <c r="A260" s="4" t="str">
        <f>"13.1014"</f>
        <v>13.1014</v>
      </c>
      <c r="B260" s="4" t="s">
        <v>258</v>
      </c>
    </row>
    <row r="261" spans="1:2" ht="28.8" x14ac:dyDescent="0.3">
      <c r="A261" s="4" t="str">
        <f>"13.1015"</f>
        <v>13.1015</v>
      </c>
      <c r="B261" s="4" t="s">
        <v>259</v>
      </c>
    </row>
    <row r="262" spans="1:2" x14ac:dyDescent="0.3">
      <c r="A262" s="4" t="str">
        <f>"13.1016"</f>
        <v>13.1016</v>
      </c>
      <c r="B262" s="4" t="s">
        <v>260</v>
      </c>
    </row>
    <row r="263" spans="1:2" x14ac:dyDescent="0.3">
      <c r="A263" s="4" t="str">
        <f>"13.1017"</f>
        <v>13.1017</v>
      </c>
      <c r="B263" s="4" t="s">
        <v>261</v>
      </c>
    </row>
    <row r="264" spans="1:2" ht="28.8" x14ac:dyDescent="0.3">
      <c r="A264" s="4" t="str">
        <f>"13.1018"</f>
        <v>13.1018</v>
      </c>
      <c r="B264" s="4" t="s">
        <v>262</v>
      </c>
    </row>
    <row r="265" spans="1:2" x14ac:dyDescent="0.3">
      <c r="A265" s="4" t="str">
        <f>"13.1019"</f>
        <v>13.1019</v>
      </c>
      <c r="B265" s="4" t="s">
        <v>263</v>
      </c>
    </row>
    <row r="266" spans="1:2" x14ac:dyDescent="0.3">
      <c r="A266" s="4" t="str">
        <f>"13.1099"</f>
        <v>13.1099</v>
      </c>
      <c r="B266" s="4" t="s">
        <v>264</v>
      </c>
    </row>
    <row r="267" spans="1:2" x14ac:dyDescent="0.3">
      <c r="A267" s="4" t="str">
        <f>"13.1101"</f>
        <v>13.1101</v>
      </c>
      <c r="B267" s="4" t="s">
        <v>265</v>
      </c>
    </row>
    <row r="268" spans="1:2" x14ac:dyDescent="0.3">
      <c r="A268" s="4" t="str">
        <f>"13.1102"</f>
        <v>13.1102</v>
      </c>
      <c r="B268" s="4" t="s">
        <v>266</v>
      </c>
    </row>
    <row r="269" spans="1:2" ht="15" customHeight="1" x14ac:dyDescent="0.3">
      <c r="A269" s="4" t="str">
        <f>"13.1199"</f>
        <v>13.1199</v>
      </c>
      <c r="B269" s="4" t="s">
        <v>267</v>
      </c>
    </row>
    <row r="270" spans="1:2" x14ac:dyDescent="0.3">
      <c r="A270" s="4" t="str">
        <f>"13.1201"</f>
        <v>13.1201</v>
      </c>
      <c r="B270" s="4" t="s">
        <v>268</v>
      </c>
    </row>
    <row r="271" spans="1:2" x14ac:dyDescent="0.3">
      <c r="A271" s="4" t="str">
        <f>"13.1202"</f>
        <v>13.1202</v>
      </c>
      <c r="B271" s="4" t="s">
        <v>269</v>
      </c>
    </row>
    <row r="272" spans="1:2" x14ac:dyDescent="0.3">
      <c r="A272" s="4" t="str">
        <f>"13.1203"</f>
        <v>13.1203</v>
      </c>
      <c r="B272" s="4" t="s">
        <v>270</v>
      </c>
    </row>
    <row r="273" spans="1:2" x14ac:dyDescent="0.3">
      <c r="A273" s="4" t="str">
        <f>"13.1205"</f>
        <v>13.1205</v>
      </c>
      <c r="B273" s="4" t="s">
        <v>271</v>
      </c>
    </row>
    <row r="274" spans="1:2" x14ac:dyDescent="0.3">
      <c r="A274" s="4" t="str">
        <f>"13.1206"</f>
        <v>13.1206</v>
      </c>
      <c r="B274" s="4" t="s">
        <v>272</v>
      </c>
    </row>
    <row r="275" spans="1:2" x14ac:dyDescent="0.3">
      <c r="A275" s="4" t="str">
        <f>"13.1207"</f>
        <v>13.1207</v>
      </c>
      <c r="B275" s="4" t="s">
        <v>273</v>
      </c>
    </row>
    <row r="276" spans="1:2" x14ac:dyDescent="0.3">
      <c r="A276" s="4" t="str">
        <f>"13.1208"</f>
        <v>13.1208</v>
      </c>
      <c r="B276" s="4" t="s">
        <v>274</v>
      </c>
    </row>
    <row r="277" spans="1:2" x14ac:dyDescent="0.3">
      <c r="A277" s="4" t="str">
        <f>"13.1209"</f>
        <v>13.1209</v>
      </c>
      <c r="B277" s="4" t="s">
        <v>275</v>
      </c>
    </row>
    <row r="278" spans="1:2" x14ac:dyDescent="0.3">
      <c r="A278" s="4" t="str">
        <f>"13.1210"</f>
        <v>13.1210</v>
      </c>
      <c r="B278" s="4" t="s">
        <v>276</v>
      </c>
    </row>
    <row r="279" spans="1:2" ht="28.8" x14ac:dyDescent="0.3">
      <c r="A279" s="4" t="str">
        <f>"13.1299"</f>
        <v>13.1299</v>
      </c>
      <c r="B279" s="4" t="s">
        <v>277</v>
      </c>
    </row>
    <row r="280" spans="1:2" x14ac:dyDescent="0.3">
      <c r="A280" s="4" t="str">
        <f>"13.1301"</f>
        <v>13.1301</v>
      </c>
      <c r="B280" s="4" t="s">
        <v>278</v>
      </c>
    </row>
    <row r="281" spans="1:2" x14ac:dyDescent="0.3">
      <c r="A281" s="4" t="str">
        <f>"13.1302"</f>
        <v>13.1302</v>
      </c>
      <c r="B281" s="4" t="s">
        <v>279</v>
      </c>
    </row>
    <row r="282" spans="1:2" x14ac:dyDescent="0.3">
      <c r="A282" s="4" t="str">
        <f>"13.1303"</f>
        <v>13.1303</v>
      </c>
      <c r="B282" s="4" t="s">
        <v>280</v>
      </c>
    </row>
    <row r="283" spans="1:2" x14ac:dyDescent="0.3">
      <c r="A283" s="4" t="str">
        <f>"13.1304"</f>
        <v>13.1304</v>
      </c>
      <c r="B283" s="4" t="s">
        <v>281</v>
      </c>
    </row>
    <row r="284" spans="1:2" x14ac:dyDescent="0.3">
      <c r="A284" s="4" t="str">
        <f>"13.1305"</f>
        <v>13.1305</v>
      </c>
      <c r="B284" s="4" t="s">
        <v>282</v>
      </c>
    </row>
    <row r="285" spans="1:2" x14ac:dyDescent="0.3">
      <c r="A285" s="4" t="str">
        <f>"13.1306"</f>
        <v>13.1306</v>
      </c>
      <c r="B285" s="4" t="s">
        <v>283</v>
      </c>
    </row>
    <row r="286" spans="1:2" x14ac:dyDescent="0.3">
      <c r="A286" s="4" t="str">
        <f>"13.1307"</f>
        <v>13.1307</v>
      </c>
      <c r="B286" s="4" t="s">
        <v>284</v>
      </c>
    </row>
    <row r="287" spans="1:2" x14ac:dyDescent="0.3">
      <c r="A287" s="4" t="str">
        <f>"13.1308"</f>
        <v>13.1308</v>
      </c>
      <c r="B287" s="4" t="s">
        <v>285</v>
      </c>
    </row>
    <row r="288" spans="1:2" x14ac:dyDescent="0.3">
      <c r="A288" s="4" t="str">
        <f>"13.1309"</f>
        <v>13.1309</v>
      </c>
      <c r="B288" s="4" t="s">
        <v>286</v>
      </c>
    </row>
    <row r="289" spans="1:2" ht="28.8" x14ac:dyDescent="0.3">
      <c r="A289" s="4" t="str">
        <f>"13.1310"</f>
        <v>13.1310</v>
      </c>
      <c r="B289" s="4" t="s">
        <v>287</v>
      </c>
    </row>
    <row r="290" spans="1:2" x14ac:dyDescent="0.3">
      <c r="A290" s="4" t="str">
        <f>"13.1311"</f>
        <v>13.1311</v>
      </c>
      <c r="B290" s="4" t="s">
        <v>288</v>
      </c>
    </row>
    <row r="291" spans="1:2" x14ac:dyDescent="0.3">
      <c r="A291" s="4" t="str">
        <f>"13.1312"</f>
        <v>13.1312</v>
      </c>
      <c r="B291" s="4" t="s">
        <v>289</v>
      </c>
    </row>
    <row r="292" spans="1:2" x14ac:dyDescent="0.3">
      <c r="A292" s="4" t="str">
        <f>"13.1314"</f>
        <v>13.1314</v>
      </c>
      <c r="B292" s="4" t="s">
        <v>290</v>
      </c>
    </row>
    <row r="293" spans="1:2" x14ac:dyDescent="0.3">
      <c r="A293" s="4" t="str">
        <f>"13.1315"</f>
        <v>13.1315</v>
      </c>
      <c r="B293" s="4" t="s">
        <v>291</v>
      </c>
    </row>
    <row r="294" spans="1:2" x14ac:dyDescent="0.3">
      <c r="A294" s="4" t="str">
        <f>"13.1316"</f>
        <v>13.1316</v>
      </c>
      <c r="B294" s="4" t="s">
        <v>292</v>
      </c>
    </row>
    <row r="295" spans="1:2" x14ac:dyDescent="0.3">
      <c r="A295" s="4" t="str">
        <f>"13.1317"</f>
        <v>13.1317</v>
      </c>
      <c r="B295" s="4" t="s">
        <v>293</v>
      </c>
    </row>
    <row r="296" spans="1:2" x14ac:dyDescent="0.3">
      <c r="A296" s="4" t="str">
        <f>"13.1318"</f>
        <v>13.1318</v>
      </c>
      <c r="B296" s="4" t="s">
        <v>294</v>
      </c>
    </row>
    <row r="297" spans="1:2" x14ac:dyDescent="0.3">
      <c r="A297" s="4" t="str">
        <f>"13.1319"</f>
        <v>13.1319</v>
      </c>
      <c r="B297" s="4" t="s">
        <v>295</v>
      </c>
    </row>
    <row r="298" spans="1:2" x14ac:dyDescent="0.3">
      <c r="A298" s="4" t="str">
        <f>"13.1320"</f>
        <v>13.1320</v>
      </c>
      <c r="B298" s="4" t="s">
        <v>296</v>
      </c>
    </row>
    <row r="299" spans="1:2" x14ac:dyDescent="0.3">
      <c r="A299" s="4" t="str">
        <f>"13.1321"</f>
        <v>13.1321</v>
      </c>
      <c r="B299" s="4" t="s">
        <v>297</v>
      </c>
    </row>
    <row r="300" spans="1:2" x14ac:dyDescent="0.3">
      <c r="A300" s="4" t="str">
        <f>"13.1322"</f>
        <v>13.1322</v>
      </c>
      <c r="B300" s="4" t="s">
        <v>298</v>
      </c>
    </row>
    <row r="301" spans="1:2" x14ac:dyDescent="0.3">
      <c r="A301" s="4" t="str">
        <f>"13.1323"</f>
        <v>13.1323</v>
      </c>
      <c r="B301" s="4" t="s">
        <v>299</v>
      </c>
    </row>
    <row r="302" spans="1:2" x14ac:dyDescent="0.3">
      <c r="A302" s="4" t="str">
        <f>"13.1324"</f>
        <v>13.1324</v>
      </c>
      <c r="B302" s="4" t="s">
        <v>300</v>
      </c>
    </row>
    <row r="303" spans="1:2" x14ac:dyDescent="0.3">
      <c r="A303" s="4" t="str">
        <f>"13.1325"</f>
        <v>13.1325</v>
      </c>
      <c r="B303" s="4" t="s">
        <v>301</v>
      </c>
    </row>
    <row r="304" spans="1:2" x14ac:dyDescent="0.3">
      <c r="A304" s="4" t="str">
        <f>"13.1326"</f>
        <v>13.1326</v>
      </c>
      <c r="B304" s="4" t="s">
        <v>302</v>
      </c>
    </row>
    <row r="305" spans="1:2" x14ac:dyDescent="0.3">
      <c r="A305" s="4" t="str">
        <f>"13.1327"</f>
        <v>13.1327</v>
      </c>
      <c r="B305" s="4" t="s">
        <v>303</v>
      </c>
    </row>
    <row r="306" spans="1:2" x14ac:dyDescent="0.3">
      <c r="A306" s="4" t="str">
        <f>"13.1328"</f>
        <v>13.1328</v>
      </c>
      <c r="B306" s="4" t="s">
        <v>304</v>
      </c>
    </row>
    <row r="307" spans="1:2" x14ac:dyDescent="0.3">
      <c r="A307" s="4" t="str">
        <f>"13.1329"</f>
        <v>13.1329</v>
      </c>
      <c r="B307" s="4" t="s">
        <v>305</v>
      </c>
    </row>
    <row r="308" spans="1:2" x14ac:dyDescent="0.3">
      <c r="A308" s="4" t="str">
        <f>"13.1330"</f>
        <v>13.1330</v>
      </c>
      <c r="B308" s="4" t="s">
        <v>306</v>
      </c>
    </row>
    <row r="309" spans="1:2" x14ac:dyDescent="0.3">
      <c r="A309" s="4" t="str">
        <f>"13.1331"</f>
        <v>13.1331</v>
      </c>
      <c r="B309" s="4" t="s">
        <v>307</v>
      </c>
    </row>
    <row r="310" spans="1:2" x14ac:dyDescent="0.3">
      <c r="A310" s="4" t="str">
        <f>"13.1332"</f>
        <v>13.1332</v>
      </c>
      <c r="B310" s="4" t="s">
        <v>308</v>
      </c>
    </row>
    <row r="311" spans="1:2" x14ac:dyDescent="0.3">
      <c r="A311" s="4" t="str">
        <f>"13.1333"</f>
        <v>13.1333</v>
      </c>
      <c r="B311" s="4" t="s">
        <v>309</v>
      </c>
    </row>
    <row r="312" spans="1:2" ht="15" customHeight="1" x14ac:dyDescent="0.3">
      <c r="A312" s="4" t="str">
        <f>"13.1334"</f>
        <v>13.1334</v>
      </c>
      <c r="B312" s="4" t="s">
        <v>310</v>
      </c>
    </row>
    <row r="313" spans="1:2" x14ac:dyDescent="0.3">
      <c r="A313" s="4" t="str">
        <f>"13.1335"</f>
        <v>13.1335</v>
      </c>
      <c r="B313" s="4" t="s">
        <v>311</v>
      </c>
    </row>
    <row r="314" spans="1:2" x14ac:dyDescent="0.3">
      <c r="A314" s="4" t="str">
        <f>"13.1337"</f>
        <v>13.1337</v>
      </c>
      <c r="B314" s="4" t="s">
        <v>312</v>
      </c>
    </row>
    <row r="315" spans="1:2" x14ac:dyDescent="0.3">
      <c r="A315" s="4" t="str">
        <f>"13.1338"</f>
        <v>13.1338</v>
      </c>
      <c r="B315" s="4" t="s">
        <v>313</v>
      </c>
    </row>
    <row r="316" spans="1:2" ht="28.8" x14ac:dyDescent="0.3">
      <c r="A316" s="4" t="str">
        <f>"13.1399"</f>
        <v>13.1399</v>
      </c>
      <c r="B316" s="4" t="s">
        <v>314</v>
      </c>
    </row>
    <row r="317" spans="1:2" x14ac:dyDescent="0.3">
      <c r="A317" s="4" t="str">
        <f>"13.1401"</f>
        <v>13.1401</v>
      </c>
      <c r="B317" s="4" t="s">
        <v>315</v>
      </c>
    </row>
    <row r="318" spans="1:2" x14ac:dyDescent="0.3">
      <c r="A318" s="4" t="str">
        <f>"13.1402"</f>
        <v>13.1402</v>
      </c>
      <c r="B318" s="4" t="s">
        <v>316</v>
      </c>
    </row>
    <row r="319" spans="1:2" x14ac:dyDescent="0.3">
      <c r="A319" s="4" t="str">
        <f>"13.1499"</f>
        <v>13.1499</v>
      </c>
      <c r="B319" s="4" t="s">
        <v>317</v>
      </c>
    </row>
    <row r="320" spans="1:2" x14ac:dyDescent="0.3">
      <c r="A320" s="4" t="str">
        <f>"13.1501"</f>
        <v>13.1501</v>
      </c>
      <c r="B320" s="4" t="s">
        <v>318</v>
      </c>
    </row>
    <row r="321" spans="1:2" x14ac:dyDescent="0.3">
      <c r="A321" s="4" t="str">
        <f>"13.1502"</f>
        <v>13.1502</v>
      </c>
      <c r="B321" s="4" t="s">
        <v>319</v>
      </c>
    </row>
    <row r="322" spans="1:2" x14ac:dyDescent="0.3">
      <c r="A322" s="4" t="str">
        <f>"13.1599"</f>
        <v>13.1599</v>
      </c>
      <c r="B322" s="4" t="s">
        <v>320</v>
      </c>
    </row>
    <row r="323" spans="1:2" x14ac:dyDescent="0.3">
      <c r="A323" s="4" t="str">
        <f>"13.9999"</f>
        <v>13.9999</v>
      </c>
      <c r="B323" s="4" t="s">
        <v>321</v>
      </c>
    </row>
    <row r="324" spans="1:2" x14ac:dyDescent="0.3">
      <c r="A324" s="4" t="str">
        <f>"14.0101"</f>
        <v>14.0101</v>
      </c>
      <c r="B324" s="4" t="s">
        <v>322</v>
      </c>
    </row>
    <row r="325" spans="1:2" x14ac:dyDescent="0.3">
      <c r="A325" s="4" t="str">
        <f>"14.0102"</f>
        <v>14.0102</v>
      </c>
      <c r="B325" s="4" t="s">
        <v>323</v>
      </c>
    </row>
    <row r="326" spans="1:2" x14ac:dyDescent="0.3">
      <c r="A326" s="4" t="str">
        <f>"14.0201"</f>
        <v>14.0201</v>
      </c>
      <c r="B326" s="4" t="s">
        <v>324</v>
      </c>
    </row>
    <row r="327" spans="1:2" x14ac:dyDescent="0.3">
      <c r="A327" s="4" t="str">
        <f>"14.0301"</f>
        <v>14.0301</v>
      </c>
      <c r="B327" s="4" t="s">
        <v>325</v>
      </c>
    </row>
    <row r="328" spans="1:2" x14ac:dyDescent="0.3">
      <c r="A328" s="4" t="str">
        <f>"14.0401"</f>
        <v>14.0401</v>
      </c>
      <c r="B328" s="4" t="s">
        <v>326</v>
      </c>
    </row>
    <row r="329" spans="1:2" x14ac:dyDescent="0.3">
      <c r="A329" s="4" t="str">
        <f>"14.0501"</f>
        <v>14.0501</v>
      </c>
      <c r="B329" s="4" t="s">
        <v>327</v>
      </c>
    </row>
    <row r="330" spans="1:2" x14ac:dyDescent="0.3">
      <c r="A330" s="4" t="str">
        <f>"14.0601"</f>
        <v>14.0601</v>
      </c>
      <c r="B330" s="4" t="s">
        <v>328</v>
      </c>
    </row>
    <row r="331" spans="1:2" x14ac:dyDescent="0.3">
      <c r="A331" s="4" t="str">
        <f>"14.0701"</f>
        <v>14.0701</v>
      </c>
      <c r="B331" s="4" t="s">
        <v>329</v>
      </c>
    </row>
    <row r="332" spans="1:2" x14ac:dyDescent="0.3">
      <c r="A332" s="4" t="str">
        <f>"14.0702"</f>
        <v>14.0702</v>
      </c>
      <c r="B332" s="4" t="s">
        <v>330</v>
      </c>
    </row>
    <row r="333" spans="1:2" x14ac:dyDescent="0.3">
      <c r="A333" s="4" t="str">
        <f>"14.0799"</f>
        <v>14.0799</v>
      </c>
      <c r="B333" s="4" t="s">
        <v>331</v>
      </c>
    </row>
    <row r="334" spans="1:2" x14ac:dyDescent="0.3">
      <c r="A334" s="4" t="str">
        <f>"14.0801"</f>
        <v>14.0801</v>
      </c>
      <c r="B334" s="4" t="s">
        <v>332</v>
      </c>
    </row>
    <row r="335" spans="1:2" x14ac:dyDescent="0.3">
      <c r="A335" s="4" t="str">
        <f>"14.0802"</f>
        <v>14.0802</v>
      </c>
      <c r="B335" s="4" t="s">
        <v>333</v>
      </c>
    </row>
    <row r="336" spans="1:2" x14ac:dyDescent="0.3">
      <c r="A336" s="4" t="str">
        <f>"14.0803"</f>
        <v>14.0803</v>
      </c>
      <c r="B336" s="4" t="s">
        <v>334</v>
      </c>
    </row>
    <row r="337" spans="1:2" x14ac:dyDescent="0.3">
      <c r="A337" s="4" t="str">
        <f>"14.0804"</f>
        <v>14.0804</v>
      </c>
      <c r="B337" s="4" t="s">
        <v>335</v>
      </c>
    </row>
    <row r="338" spans="1:2" x14ac:dyDescent="0.3">
      <c r="A338" s="4" t="str">
        <f>"14.0805"</f>
        <v>14.0805</v>
      </c>
      <c r="B338" s="4" t="s">
        <v>336</v>
      </c>
    </row>
    <row r="339" spans="1:2" x14ac:dyDescent="0.3">
      <c r="A339" s="4" t="str">
        <f>"14.0899"</f>
        <v>14.0899</v>
      </c>
      <c r="B339" s="4" t="s">
        <v>337</v>
      </c>
    </row>
    <row r="340" spans="1:2" x14ac:dyDescent="0.3">
      <c r="A340" s="4" t="str">
        <f>"14.0901"</f>
        <v>14.0901</v>
      </c>
      <c r="B340" s="4" t="s">
        <v>338</v>
      </c>
    </row>
    <row r="341" spans="1:2" x14ac:dyDescent="0.3">
      <c r="A341" s="4" t="str">
        <f>"14.0902"</f>
        <v>14.0902</v>
      </c>
      <c r="B341" s="4" t="s">
        <v>339</v>
      </c>
    </row>
    <row r="342" spans="1:2" x14ac:dyDescent="0.3">
      <c r="A342" s="4" t="str">
        <f>"14.0903"</f>
        <v>14.0903</v>
      </c>
      <c r="B342" s="4" t="s">
        <v>340</v>
      </c>
    </row>
    <row r="343" spans="1:2" x14ac:dyDescent="0.3">
      <c r="A343" s="4" t="str">
        <f>"14.0999"</f>
        <v>14.0999</v>
      </c>
      <c r="B343" s="4" t="s">
        <v>341</v>
      </c>
    </row>
    <row r="344" spans="1:2" x14ac:dyDescent="0.3">
      <c r="A344" s="4" t="str">
        <f>"14.1001"</f>
        <v>14.1001</v>
      </c>
      <c r="B344" s="4" t="s">
        <v>342</v>
      </c>
    </row>
    <row r="345" spans="1:2" x14ac:dyDescent="0.3">
      <c r="A345" s="4" t="str">
        <f>"14.1003"</f>
        <v>14.1003</v>
      </c>
      <c r="B345" s="4" t="s">
        <v>343</v>
      </c>
    </row>
    <row r="346" spans="1:2" x14ac:dyDescent="0.3">
      <c r="A346" s="4" t="str">
        <f>"14.1004"</f>
        <v>14.1004</v>
      </c>
      <c r="B346" s="4" t="s">
        <v>344</v>
      </c>
    </row>
    <row r="347" spans="1:2" x14ac:dyDescent="0.3">
      <c r="A347" s="4" t="str">
        <f>"14.1099"</f>
        <v>14.1099</v>
      </c>
      <c r="B347" s="4" t="s">
        <v>345</v>
      </c>
    </row>
    <row r="348" spans="1:2" x14ac:dyDescent="0.3">
      <c r="A348" s="4" t="str">
        <f>"14.1101"</f>
        <v>14.1101</v>
      </c>
      <c r="B348" s="4" t="s">
        <v>346</v>
      </c>
    </row>
    <row r="349" spans="1:2" x14ac:dyDescent="0.3">
      <c r="A349" s="4" t="str">
        <f>"14.1201"</f>
        <v>14.1201</v>
      </c>
      <c r="B349" s="4" t="s">
        <v>347</v>
      </c>
    </row>
    <row r="350" spans="1:2" x14ac:dyDescent="0.3">
      <c r="A350" s="4" t="str">
        <f>"14.1301"</f>
        <v>14.1301</v>
      </c>
      <c r="B350" s="4" t="s">
        <v>348</v>
      </c>
    </row>
    <row r="351" spans="1:2" x14ac:dyDescent="0.3">
      <c r="A351" s="4" t="str">
        <f>"14.1401"</f>
        <v>14.1401</v>
      </c>
      <c r="B351" s="4" t="s">
        <v>349</v>
      </c>
    </row>
    <row r="352" spans="1:2" x14ac:dyDescent="0.3">
      <c r="A352" s="4" t="str">
        <f>"14.1801"</f>
        <v>14.1801</v>
      </c>
      <c r="B352" s="4" t="s">
        <v>350</v>
      </c>
    </row>
    <row r="353" spans="1:2" x14ac:dyDescent="0.3">
      <c r="A353" s="4" t="str">
        <f>"14.1901"</f>
        <v>14.1901</v>
      </c>
      <c r="B353" s="4" t="s">
        <v>351</v>
      </c>
    </row>
    <row r="354" spans="1:2" x14ac:dyDescent="0.3">
      <c r="A354" s="4" t="str">
        <f>"14.2001"</f>
        <v>14.2001</v>
      </c>
      <c r="B354" s="4" t="s">
        <v>352</v>
      </c>
    </row>
    <row r="355" spans="1:2" x14ac:dyDescent="0.3">
      <c r="A355" s="4" t="str">
        <f>"14.2101"</f>
        <v>14.2101</v>
      </c>
      <c r="B355" s="4" t="s">
        <v>353</v>
      </c>
    </row>
    <row r="356" spans="1:2" x14ac:dyDescent="0.3">
      <c r="A356" s="4" t="str">
        <f>"14.2201"</f>
        <v>14.2201</v>
      </c>
      <c r="B356" s="4" t="s">
        <v>354</v>
      </c>
    </row>
    <row r="357" spans="1:2" x14ac:dyDescent="0.3">
      <c r="A357" s="4" t="str">
        <f>"14.2301"</f>
        <v>14.2301</v>
      </c>
      <c r="B357" s="4" t="s">
        <v>355</v>
      </c>
    </row>
    <row r="358" spans="1:2" x14ac:dyDescent="0.3">
      <c r="A358" s="4" t="str">
        <f>"14.2401"</f>
        <v>14.2401</v>
      </c>
      <c r="B358" s="4" t="s">
        <v>356</v>
      </c>
    </row>
    <row r="359" spans="1:2" x14ac:dyDescent="0.3">
      <c r="A359" s="4" t="str">
        <f>"14.2501"</f>
        <v>14.2501</v>
      </c>
      <c r="B359" s="4" t="s">
        <v>357</v>
      </c>
    </row>
    <row r="360" spans="1:2" x14ac:dyDescent="0.3">
      <c r="A360" s="4" t="str">
        <f>"14.2701"</f>
        <v>14.2701</v>
      </c>
      <c r="B360" s="4" t="s">
        <v>358</v>
      </c>
    </row>
    <row r="361" spans="1:2" x14ac:dyDescent="0.3">
      <c r="A361" s="4" t="str">
        <f>"14.2801"</f>
        <v>14.2801</v>
      </c>
      <c r="B361" s="4" t="s">
        <v>359</v>
      </c>
    </row>
    <row r="362" spans="1:2" x14ac:dyDescent="0.3">
      <c r="A362" s="4" t="str">
        <f>"14.3201"</f>
        <v>14.3201</v>
      </c>
      <c r="B362" s="4" t="s">
        <v>361</v>
      </c>
    </row>
    <row r="363" spans="1:2" x14ac:dyDescent="0.3">
      <c r="A363" s="4" t="str">
        <f>"14.3301"</f>
        <v>14.3301</v>
      </c>
      <c r="B363" s="4" t="s">
        <v>362</v>
      </c>
    </row>
    <row r="364" spans="1:2" x14ac:dyDescent="0.3">
      <c r="A364" s="4" t="str">
        <f>"14.3401"</f>
        <v>14.3401</v>
      </c>
      <c r="B364" s="4" t="s">
        <v>363</v>
      </c>
    </row>
    <row r="365" spans="1:2" x14ac:dyDescent="0.3">
      <c r="A365" s="4" t="str">
        <f>"14.3501"</f>
        <v>14.3501</v>
      </c>
      <c r="B365" s="4" t="s">
        <v>364</v>
      </c>
    </row>
    <row r="366" spans="1:2" x14ac:dyDescent="0.3">
      <c r="A366" s="4" t="str">
        <f>"14.3601"</f>
        <v>14.3601</v>
      </c>
      <c r="B366" s="4" t="s">
        <v>365</v>
      </c>
    </row>
    <row r="367" spans="1:2" x14ac:dyDescent="0.3">
      <c r="A367" s="4" t="str">
        <f>"14.3701"</f>
        <v>14.3701</v>
      </c>
      <c r="B367" s="4" t="s">
        <v>366</v>
      </c>
    </row>
    <row r="368" spans="1:2" x14ac:dyDescent="0.3">
      <c r="A368" s="4" t="str">
        <f>"14.3801"</f>
        <v>14.3801</v>
      </c>
      <c r="B368" s="4" t="s">
        <v>367</v>
      </c>
    </row>
    <row r="369" spans="1:2" x14ac:dyDescent="0.3">
      <c r="A369" s="4" t="str">
        <f>"14.3901"</f>
        <v>14.3901</v>
      </c>
      <c r="B369" s="4" t="s">
        <v>368</v>
      </c>
    </row>
    <row r="370" spans="1:2" x14ac:dyDescent="0.3">
      <c r="A370" s="4" t="str">
        <f>"14.4001"</f>
        <v>14.4001</v>
      </c>
      <c r="B370" s="4" t="s">
        <v>369</v>
      </c>
    </row>
    <row r="371" spans="1:2" x14ac:dyDescent="0.3">
      <c r="A371" s="4" t="str">
        <f>"14.4101"</f>
        <v>14.4101</v>
      </c>
      <c r="B371" s="4" t="s">
        <v>370</v>
      </c>
    </row>
    <row r="372" spans="1:2" x14ac:dyDescent="0.3">
      <c r="A372" s="4" t="str">
        <f>"14.4201"</f>
        <v>14.4201</v>
      </c>
      <c r="B372" s="4" t="s">
        <v>371</v>
      </c>
    </row>
    <row r="373" spans="1:2" x14ac:dyDescent="0.3">
      <c r="A373" s="4" t="str">
        <f>"14.4301"</f>
        <v>14.4301</v>
      </c>
      <c r="B373" s="4" t="s">
        <v>372</v>
      </c>
    </row>
    <row r="374" spans="1:2" x14ac:dyDescent="0.3">
      <c r="A374" s="4" t="str">
        <f>"14.4401"</f>
        <v>14.4401</v>
      </c>
      <c r="B374" s="4" t="s">
        <v>373</v>
      </c>
    </row>
    <row r="375" spans="1:2" x14ac:dyDescent="0.3">
      <c r="A375" s="4" t="str">
        <f>"14.4501"</f>
        <v>14.4501</v>
      </c>
      <c r="B375" s="4" t="s">
        <v>374</v>
      </c>
    </row>
    <row r="376" spans="1:2" x14ac:dyDescent="0.3">
      <c r="A376" s="4" t="str">
        <f>"14.9999"</f>
        <v>14.9999</v>
      </c>
      <c r="B376" s="4" t="s">
        <v>375</v>
      </c>
    </row>
    <row r="377" spans="1:2" x14ac:dyDescent="0.3">
      <c r="A377" s="4" t="str">
        <f>"15.0000"</f>
        <v>15.0000</v>
      </c>
      <c r="B377" s="4" t="s">
        <v>376</v>
      </c>
    </row>
    <row r="378" spans="1:2" x14ac:dyDescent="0.3">
      <c r="A378" s="4" t="str">
        <f>"15.0101"</f>
        <v>15.0101</v>
      </c>
      <c r="B378" s="4" t="s">
        <v>377</v>
      </c>
    </row>
    <row r="379" spans="1:2" x14ac:dyDescent="0.3">
      <c r="A379" s="4" t="str">
        <f>"15.0201"</f>
        <v>15.0201</v>
      </c>
      <c r="B379" s="4" t="s">
        <v>378</v>
      </c>
    </row>
    <row r="380" spans="1:2" x14ac:dyDescent="0.3">
      <c r="A380" s="4" t="str">
        <f>"15.0303"</f>
        <v>15.0303</v>
      </c>
      <c r="B380" s="4" t="s">
        <v>379</v>
      </c>
    </row>
    <row r="381" spans="1:2" x14ac:dyDescent="0.3">
      <c r="A381" s="4" t="str">
        <f>"15.0304"</f>
        <v>15.0304</v>
      </c>
      <c r="B381" s="4" t="s">
        <v>380</v>
      </c>
    </row>
    <row r="382" spans="1:2" x14ac:dyDescent="0.3">
      <c r="A382" s="4" t="str">
        <f>"15.0305"</f>
        <v>15.0305</v>
      </c>
      <c r="B382" s="4" t="s">
        <v>381</v>
      </c>
    </row>
    <row r="383" spans="1:2" x14ac:dyDescent="0.3">
      <c r="A383" s="4" t="str">
        <f>"15.0306"</f>
        <v>15.0306</v>
      </c>
      <c r="B383" s="4" t="s">
        <v>382</v>
      </c>
    </row>
    <row r="384" spans="1:2" x14ac:dyDescent="0.3">
      <c r="A384" s="4" t="str">
        <f>"15.0399"</f>
        <v>15.0399</v>
      </c>
      <c r="B384" s="4" t="s">
        <v>383</v>
      </c>
    </row>
    <row r="385" spans="1:2" x14ac:dyDescent="0.3">
      <c r="A385" s="4" t="str">
        <f>"15.0401"</f>
        <v>15.0401</v>
      </c>
      <c r="B385" s="4" t="s">
        <v>384</v>
      </c>
    </row>
    <row r="386" spans="1:2" x14ac:dyDescent="0.3">
      <c r="A386" s="4" t="str">
        <f>"15.0403"</f>
        <v>15.0403</v>
      </c>
      <c r="B386" s="4" t="s">
        <v>385</v>
      </c>
    </row>
    <row r="387" spans="1:2" x14ac:dyDescent="0.3">
      <c r="A387" s="4" t="str">
        <f>"15.0404"</f>
        <v>15.0404</v>
      </c>
      <c r="B387" s="4" t="s">
        <v>386</v>
      </c>
    </row>
    <row r="388" spans="1:2" x14ac:dyDescent="0.3">
      <c r="A388" s="4" t="str">
        <f>"15.0405"</f>
        <v>15.0405</v>
      </c>
      <c r="B388" s="4" t="s">
        <v>387</v>
      </c>
    </row>
    <row r="389" spans="1:2" x14ac:dyDescent="0.3">
      <c r="A389" s="4" t="str">
        <f>"15.0406"</f>
        <v>15.0406</v>
      </c>
      <c r="B389" s="4" t="s">
        <v>388</v>
      </c>
    </row>
    <row r="390" spans="1:2" ht="28.8" x14ac:dyDescent="0.3">
      <c r="A390" s="4" t="str">
        <f>"15.0499"</f>
        <v>15.0499</v>
      </c>
      <c r="B390" s="4" t="s">
        <v>389</v>
      </c>
    </row>
    <row r="391" spans="1:2" ht="28.8" x14ac:dyDescent="0.3">
      <c r="A391" s="4" t="str">
        <f>"15.0501"</f>
        <v>15.0501</v>
      </c>
      <c r="B391" s="4" t="s">
        <v>390</v>
      </c>
    </row>
    <row r="392" spans="1:2" x14ac:dyDescent="0.3">
      <c r="A392" s="4" t="str">
        <f>"15.0503"</f>
        <v>15.0503</v>
      </c>
      <c r="B392" s="4" t="s">
        <v>391</v>
      </c>
    </row>
    <row r="393" spans="1:2" x14ac:dyDescent="0.3">
      <c r="A393" s="4" t="str">
        <f>"15.0505"</f>
        <v>15.0505</v>
      </c>
      <c r="B393" s="4" t="s">
        <v>392</v>
      </c>
    </row>
    <row r="394" spans="1:2" ht="28.8" x14ac:dyDescent="0.3">
      <c r="A394" s="4" t="str">
        <f>"15.0506"</f>
        <v>15.0506</v>
      </c>
      <c r="B394" s="4" t="s">
        <v>393</v>
      </c>
    </row>
    <row r="395" spans="1:2" x14ac:dyDescent="0.3">
      <c r="A395" s="4" t="str">
        <f>"15.0507"</f>
        <v>15.0507</v>
      </c>
      <c r="B395" s="4" t="s">
        <v>394</v>
      </c>
    </row>
    <row r="396" spans="1:2" x14ac:dyDescent="0.3">
      <c r="A396" s="4" t="str">
        <f>"15.0508"</f>
        <v>15.0508</v>
      </c>
      <c r="B396" s="4" t="s">
        <v>395</v>
      </c>
    </row>
    <row r="397" spans="1:2" x14ac:dyDescent="0.3">
      <c r="A397" s="4" t="str">
        <f>"15.0599"</f>
        <v>15.0599</v>
      </c>
      <c r="B397" s="4" t="s">
        <v>396</v>
      </c>
    </row>
    <row r="398" spans="1:2" x14ac:dyDescent="0.3">
      <c r="A398" s="4" t="str">
        <f>"15.0607"</f>
        <v>15.0607</v>
      </c>
      <c r="B398" s="4" t="s">
        <v>397</v>
      </c>
    </row>
    <row r="399" spans="1:2" x14ac:dyDescent="0.3">
      <c r="A399" s="4" t="str">
        <f>"15.0611"</f>
        <v>15.0611</v>
      </c>
      <c r="B399" s="4" t="s">
        <v>398</v>
      </c>
    </row>
    <row r="400" spans="1:2" x14ac:dyDescent="0.3">
      <c r="A400" s="4" t="str">
        <f>"15.0612"</f>
        <v>15.0612</v>
      </c>
      <c r="B400" s="4" t="s">
        <v>399</v>
      </c>
    </row>
    <row r="401" spans="1:2" x14ac:dyDescent="0.3">
      <c r="A401" s="4" t="str">
        <f>"15.0613"</f>
        <v>15.0613</v>
      </c>
      <c r="B401" s="4" t="s">
        <v>400</v>
      </c>
    </row>
    <row r="402" spans="1:2" x14ac:dyDescent="0.3">
      <c r="A402" s="4" t="str">
        <f>"15.0614"</f>
        <v>15.0614</v>
      </c>
      <c r="B402" s="4" t="s">
        <v>401</v>
      </c>
    </row>
    <row r="403" spans="1:2" x14ac:dyDescent="0.3">
      <c r="A403" s="4" t="str">
        <f>"15.0615"</f>
        <v>15.0615</v>
      </c>
      <c r="B403" s="4" t="s">
        <v>402</v>
      </c>
    </row>
    <row r="404" spans="1:2" x14ac:dyDescent="0.3">
      <c r="A404" s="4" t="str">
        <f>"15.0616"</f>
        <v>15.0616</v>
      </c>
      <c r="B404" s="4" t="s">
        <v>403</v>
      </c>
    </row>
    <row r="405" spans="1:2" x14ac:dyDescent="0.3">
      <c r="A405" s="4" t="str">
        <f>"15.0699"</f>
        <v>15.0699</v>
      </c>
      <c r="B405" s="4" t="s">
        <v>404</v>
      </c>
    </row>
    <row r="406" spans="1:2" x14ac:dyDescent="0.3">
      <c r="A406" s="4" t="str">
        <f>"15.0701"</f>
        <v>15.0701</v>
      </c>
      <c r="B406" s="4" t="s">
        <v>405</v>
      </c>
    </row>
    <row r="407" spans="1:2" x14ac:dyDescent="0.3">
      <c r="A407" s="4" t="str">
        <f>"15.0702"</f>
        <v>15.0702</v>
      </c>
      <c r="B407" s="4" t="s">
        <v>406</v>
      </c>
    </row>
    <row r="408" spans="1:2" x14ac:dyDescent="0.3">
      <c r="A408" s="4" t="str">
        <f>"15.0703"</f>
        <v>15.0703</v>
      </c>
      <c r="B408" s="4" t="s">
        <v>407</v>
      </c>
    </row>
    <row r="409" spans="1:2" x14ac:dyDescent="0.3">
      <c r="A409" s="4" t="str">
        <f>"15.0704"</f>
        <v>15.0704</v>
      </c>
      <c r="B409" s="4" t="s">
        <v>408</v>
      </c>
    </row>
    <row r="410" spans="1:2" x14ac:dyDescent="0.3">
      <c r="A410" s="4" t="str">
        <f>"15.0799"</f>
        <v>15.0799</v>
      </c>
      <c r="B410" s="4" t="s">
        <v>409</v>
      </c>
    </row>
    <row r="411" spans="1:2" x14ac:dyDescent="0.3">
      <c r="A411" s="4" t="str">
        <f>"15.0801"</f>
        <v>15.0801</v>
      </c>
      <c r="B411" s="4" t="s">
        <v>410</v>
      </c>
    </row>
    <row r="412" spans="1:2" x14ac:dyDescent="0.3">
      <c r="A412" s="4" t="str">
        <f>"15.0803"</f>
        <v>15.0803</v>
      </c>
      <c r="B412" s="4" t="s">
        <v>411</v>
      </c>
    </row>
    <row r="413" spans="1:2" x14ac:dyDescent="0.3">
      <c r="A413" s="4" t="str">
        <f>"15.0805"</f>
        <v>15.0805</v>
      </c>
      <c r="B413" s="4" t="s">
        <v>412</v>
      </c>
    </row>
    <row r="414" spans="1:2" x14ac:dyDescent="0.3">
      <c r="A414" s="4" t="str">
        <f>"15.0899"</f>
        <v>15.0899</v>
      </c>
      <c r="B414" s="4" t="s">
        <v>413</v>
      </c>
    </row>
    <row r="415" spans="1:2" x14ac:dyDescent="0.3">
      <c r="A415" s="4" t="str">
        <f>"15.0901"</f>
        <v>15.0901</v>
      </c>
      <c r="B415" s="4" t="s">
        <v>414</v>
      </c>
    </row>
    <row r="416" spans="1:2" x14ac:dyDescent="0.3">
      <c r="A416" s="4" t="str">
        <f>"15.0903"</f>
        <v>15.0903</v>
      </c>
      <c r="B416" s="4" t="s">
        <v>415</v>
      </c>
    </row>
    <row r="417" spans="1:2" x14ac:dyDescent="0.3">
      <c r="A417" s="4" t="str">
        <f>"15.0999"</f>
        <v>15.0999</v>
      </c>
      <c r="B417" s="4" t="s">
        <v>416</v>
      </c>
    </row>
    <row r="418" spans="1:2" x14ac:dyDescent="0.3">
      <c r="A418" s="4" t="str">
        <f>"15.1001"</f>
        <v>15.1001</v>
      </c>
      <c r="B418" s="4" t="s">
        <v>417</v>
      </c>
    </row>
    <row r="419" spans="1:2" x14ac:dyDescent="0.3">
      <c r="A419" s="4" t="str">
        <f>"15.1102"</f>
        <v>15.1102</v>
      </c>
      <c r="B419" s="4" t="s">
        <v>418</v>
      </c>
    </row>
    <row r="420" spans="1:2" x14ac:dyDescent="0.3">
      <c r="A420" s="4" t="str">
        <f>"15.1103"</f>
        <v>15.1103</v>
      </c>
      <c r="B420" s="4" t="s">
        <v>419</v>
      </c>
    </row>
    <row r="421" spans="1:2" x14ac:dyDescent="0.3">
      <c r="A421" s="4" t="str">
        <f>"15.1199"</f>
        <v>15.1199</v>
      </c>
      <c r="B421" s="4" t="s">
        <v>420</v>
      </c>
    </row>
    <row r="422" spans="1:2" x14ac:dyDescent="0.3">
      <c r="A422" s="4" t="str">
        <f>"15.1201"</f>
        <v>15.1201</v>
      </c>
      <c r="B422" s="4" t="s">
        <v>421</v>
      </c>
    </row>
    <row r="423" spans="1:2" x14ac:dyDescent="0.3">
      <c r="A423" s="4" t="str">
        <f>"15.1202"</f>
        <v>15.1202</v>
      </c>
      <c r="B423" s="4" t="s">
        <v>422</v>
      </c>
    </row>
    <row r="424" spans="1:2" x14ac:dyDescent="0.3">
      <c r="A424" s="4" t="str">
        <f>"15.1203"</f>
        <v>15.1203</v>
      </c>
      <c r="B424" s="4" t="s">
        <v>423</v>
      </c>
    </row>
    <row r="425" spans="1:2" x14ac:dyDescent="0.3">
      <c r="A425" s="4" t="str">
        <f>"15.1204"</f>
        <v>15.1204</v>
      </c>
      <c r="B425" s="4" t="s">
        <v>424</v>
      </c>
    </row>
    <row r="426" spans="1:2" x14ac:dyDescent="0.3">
      <c r="A426" s="4" t="str">
        <f>"15.1299"</f>
        <v>15.1299</v>
      </c>
      <c r="B426" s="4" t="s">
        <v>425</v>
      </c>
    </row>
    <row r="427" spans="1:2" x14ac:dyDescent="0.3">
      <c r="A427" s="4" t="str">
        <f>"15.1301"</f>
        <v>15.1301</v>
      </c>
      <c r="B427" s="4" t="s">
        <v>426</v>
      </c>
    </row>
    <row r="428" spans="1:2" x14ac:dyDescent="0.3">
      <c r="A428" s="4" t="str">
        <f>"15.1302"</f>
        <v>15.1302</v>
      </c>
      <c r="B428" s="4" t="s">
        <v>427</v>
      </c>
    </row>
    <row r="429" spans="1:2" x14ac:dyDescent="0.3">
      <c r="A429" s="4" t="str">
        <f>"15.1303"</f>
        <v>15.1303</v>
      </c>
      <c r="B429" s="4" t="s">
        <v>428</v>
      </c>
    </row>
    <row r="430" spans="1:2" x14ac:dyDescent="0.3">
      <c r="A430" s="4" t="str">
        <f>"15.1304"</f>
        <v>15.1304</v>
      </c>
      <c r="B430" s="4" t="s">
        <v>429</v>
      </c>
    </row>
    <row r="431" spans="1:2" x14ac:dyDescent="0.3">
      <c r="A431" s="4" t="str">
        <f>"15.1305"</f>
        <v>15.1305</v>
      </c>
      <c r="B431" s="4" t="s">
        <v>430</v>
      </c>
    </row>
    <row r="432" spans="1:2" x14ac:dyDescent="0.3">
      <c r="A432" s="4" t="str">
        <f>"15.1306"</f>
        <v>15.1306</v>
      </c>
      <c r="B432" s="4" t="s">
        <v>431</v>
      </c>
    </row>
    <row r="433" spans="1:2" x14ac:dyDescent="0.3">
      <c r="A433" s="4" t="str">
        <f>"15.1399"</f>
        <v>15.1399</v>
      </c>
      <c r="B433" s="4" t="s">
        <v>432</v>
      </c>
    </row>
    <row r="434" spans="1:2" x14ac:dyDescent="0.3">
      <c r="A434" s="4" t="str">
        <f>"15.1401"</f>
        <v>15.1401</v>
      </c>
      <c r="B434" s="4" t="s">
        <v>433</v>
      </c>
    </row>
    <row r="435" spans="1:2" x14ac:dyDescent="0.3">
      <c r="A435" s="4" t="str">
        <f>"15.1501"</f>
        <v>15.1501</v>
      </c>
      <c r="B435" s="4" t="s">
        <v>434</v>
      </c>
    </row>
    <row r="436" spans="1:2" x14ac:dyDescent="0.3">
      <c r="A436" s="4" t="str">
        <f>"15.1502"</f>
        <v>15.1502</v>
      </c>
      <c r="B436" s="4" t="s">
        <v>435</v>
      </c>
    </row>
    <row r="437" spans="1:2" x14ac:dyDescent="0.3">
      <c r="A437" s="4" t="str">
        <f>"15.1503"</f>
        <v>15.1503</v>
      </c>
      <c r="B437" s="4" t="s">
        <v>436</v>
      </c>
    </row>
    <row r="438" spans="1:2" x14ac:dyDescent="0.3">
      <c r="A438" s="4" t="str">
        <f>"15.1599"</f>
        <v>15.1599</v>
      </c>
      <c r="B438" s="4" t="s">
        <v>437</v>
      </c>
    </row>
    <row r="439" spans="1:2" x14ac:dyDescent="0.3">
      <c r="A439" s="4" t="str">
        <f>"15.1601"</f>
        <v>15.1601</v>
      </c>
      <c r="B439" s="4" t="s">
        <v>438</v>
      </c>
    </row>
    <row r="440" spans="1:2" x14ac:dyDescent="0.3">
      <c r="A440" s="4" t="str">
        <f>"15.9999"</f>
        <v>15.9999</v>
      </c>
      <c r="B440" s="4" t="s">
        <v>439</v>
      </c>
    </row>
    <row r="441" spans="1:2" x14ac:dyDescent="0.3">
      <c r="A441" s="4" t="str">
        <f>"16.0101"</f>
        <v>16.0101</v>
      </c>
      <c r="B441" s="4" t="s">
        <v>440</v>
      </c>
    </row>
    <row r="442" spans="1:2" x14ac:dyDescent="0.3">
      <c r="A442" s="4" t="str">
        <f>"16.0102"</f>
        <v>16.0102</v>
      </c>
      <c r="B442" s="4" t="s">
        <v>441</v>
      </c>
    </row>
    <row r="443" spans="1:2" x14ac:dyDescent="0.3">
      <c r="A443" s="4" t="str">
        <f>"16.0103"</f>
        <v>16.0103</v>
      </c>
      <c r="B443" s="4" t="s">
        <v>442</v>
      </c>
    </row>
    <row r="444" spans="1:2" x14ac:dyDescent="0.3">
      <c r="A444" s="4" t="str">
        <f>"16.0104"</f>
        <v>16.0104</v>
      </c>
      <c r="B444" s="4" t="s">
        <v>443</v>
      </c>
    </row>
    <row r="445" spans="1:2" x14ac:dyDescent="0.3">
      <c r="A445" s="4" t="str">
        <f>"16.0105"</f>
        <v>16.0105</v>
      </c>
      <c r="B445" s="4" t="s">
        <v>444</v>
      </c>
    </row>
    <row r="446" spans="1:2" x14ac:dyDescent="0.3">
      <c r="A446" s="4" t="str">
        <f>"16.0199"</f>
        <v>16.0199</v>
      </c>
      <c r="B446" s="4" t="s">
        <v>445</v>
      </c>
    </row>
    <row r="447" spans="1:2" x14ac:dyDescent="0.3">
      <c r="A447" s="4" t="str">
        <f>"16.0201"</f>
        <v>16.0201</v>
      </c>
      <c r="B447" s="4" t="s">
        <v>446</v>
      </c>
    </row>
    <row r="448" spans="1:2" x14ac:dyDescent="0.3">
      <c r="A448" s="4" t="str">
        <f>"16.0300"</f>
        <v>16.0300</v>
      </c>
      <c r="B448" s="4" t="s">
        <v>447</v>
      </c>
    </row>
    <row r="449" spans="1:2" x14ac:dyDescent="0.3">
      <c r="A449" s="4" t="str">
        <f>"16.0301"</f>
        <v>16.0301</v>
      </c>
      <c r="B449" s="4" t="s">
        <v>448</v>
      </c>
    </row>
    <row r="450" spans="1:2" x14ac:dyDescent="0.3">
      <c r="A450" s="4" t="str">
        <f>"16.0302"</f>
        <v>16.0302</v>
      </c>
      <c r="B450" s="4" t="s">
        <v>449</v>
      </c>
    </row>
    <row r="451" spans="1:2" x14ac:dyDescent="0.3">
      <c r="A451" s="4" t="str">
        <f>"16.0303"</f>
        <v>16.0303</v>
      </c>
      <c r="B451" s="4" t="s">
        <v>450</v>
      </c>
    </row>
    <row r="452" spans="1:2" x14ac:dyDescent="0.3">
      <c r="A452" s="4" t="str">
        <f>"16.0304"</f>
        <v>16.0304</v>
      </c>
      <c r="B452" s="4" t="s">
        <v>451</v>
      </c>
    </row>
    <row r="453" spans="1:2" x14ac:dyDescent="0.3">
      <c r="A453" s="4" t="str">
        <f>"16.0399"</f>
        <v>16.0399</v>
      </c>
      <c r="B453" s="4" t="s">
        <v>452</v>
      </c>
    </row>
    <row r="454" spans="1:2" x14ac:dyDescent="0.3">
      <c r="A454" s="4" t="str">
        <f>"16.0400"</f>
        <v>16.0400</v>
      </c>
      <c r="B454" s="4" t="s">
        <v>453</v>
      </c>
    </row>
    <row r="455" spans="1:2" x14ac:dyDescent="0.3">
      <c r="A455" s="4" t="str">
        <f>"16.0401"</f>
        <v>16.0401</v>
      </c>
      <c r="B455" s="4" t="s">
        <v>454</v>
      </c>
    </row>
    <row r="456" spans="1:2" x14ac:dyDescent="0.3">
      <c r="A456" s="4" t="str">
        <f>"16.0402"</f>
        <v>16.0402</v>
      </c>
      <c r="B456" s="4" t="s">
        <v>455</v>
      </c>
    </row>
    <row r="457" spans="1:2" x14ac:dyDescent="0.3">
      <c r="A457" s="4" t="str">
        <f>"16.0404"</f>
        <v>16.0404</v>
      </c>
      <c r="B457" s="4" t="s">
        <v>456</v>
      </c>
    </row>
    <row r="458" spans="1:2" x14ac:dyDescent="0.3">
      <c r="A458" s="4" t="str">
        <f>"16.0405"</f>
        <v>16.0405</v>
      </c>
      <c r="B458" s="4" t="s">
        <v>457</v>
      </c>
    </row>
    <row r="459" spans="1:2" x14ac:dyDescent="0.3">
      <c r="A459" s="4" t="str">
        <f>"16.0406"</f>
        <v>16.0406</v>
      </c>
      <c r="B459" s="4" t="s">
        <v>458</v>
      </c>
    </row>
    <row r="460" spans="1:2" x14ac:dyDescent="0.3">
      <c r="A460" s="4" t="str">
        <f>"16.0407"</f>
        <v>16.0407</v>
      </c>
      <c r="B460" s="4" t="s">
        <v>459</v>
      </c>
    </row>
    <row r="461" spans="1:2" x14ac:dyDescent="0.3">
      <c r="A461" s="4" t="str">
        <f>"16.0408"</f>
        <v>16.0408</v>
      </c>
      <c r="B461" s="4" t="s">
        <v>460</v>
      </c>
    </row>
    <row r="462" spans="1:2" x14ac:dyDescent="0.3">
      <c r="A462" s="4" t="str">
        <f>"16.0409"</f>
        <v>16.0409</v>
      </c>
      <c r="B462" s="4" t="s">
        <v>461</v>
      </c>
    </row>
    <row r="463" spans="1:2" x14ac:dyDescent="0.3">
      <c r="A463" s="4" t="str">
        <f>"16.0410"</f>
        <v>16.0410</v>
      </c>
      <c r="B463" s="4" t="s">
        <v>462</v>
      </c>
    </row>
    <row r="464" spans="1:2" x14ac:dyDescent="0.3">
      <c r="A464" s="4" t="str">
        <f>"16.0499"</f>
        <v>16.0499</v>
      </c>
      <c r="B464" s="4" t="s">
        <v>463</v>
      </c>
    </row>
    <row r="465" spans="1:2" x14ac:dyDescent="0.3">
      <c r="A465" s="4" t="str">
        <f>"16.0500"</f>
        <v>16.0500</v>
      </c>
      <c r="B465" s="4" t="s">
        <v>464</v>
      </c>
    </row>
    <row r="466" spans="1:2" x14ac:dyDescent="0.3">
      <c r="A466" s="4" t="str">
        <f>"16.0501"</f>
        <v>16.0501</v>
      </c>
      <c r="B466" s="4" t="s">
        <v>465</v>
      </c>
    </row>
    <row r="467" spans="1:2" x14ac:dyDescent="0.3">
      <c r="A467" s="4" t="str">
        <f>"16.0502"</f>
        <v>16.0502</v>
      </c>
      <c r="B467" s="4" t="s">
        <v>466</v>
      </c>
    </row>
    <row r="468" spans="1:2" x14ac:dyDescent="0.3">
      <c r="A468" s="4" t="str">
        <f>"16.0503"</f>
        <v>16.0503</v>
      </c>
      <c r="B468" s="4" t="s">
        <v>467</v>
      </c>
    </row>
    <row r="469" spans="1:2" x14ac:dyDescent="0.3">
      <c r="A469" s="4" t="str">
        <f>"16.0504"</f>
        <v>16.0504</v>
      </c>
      <c r="B469" s="4" t="s">
        <v>468</v>
      </c>
    </row>
    <row r="470" spans="1:2" x14ac:dyDescent="0.3">
      <c r="A470" s="4" t="str">
        <f>"16.0505"</f>
        <v>16.0505</v>
      </c>
      <c r="B470" s="4" t="s">
        <v>469</v>
      </c>
    </row>
    <row r="471" spans="1:2" x14ac:dyDescent="0.3">
      <c r="A471" s="4" t="str">
        <f>"16.0506"</f>
        <v>16.0506</v>
      </c>
      <c r="B471" s="4" t="s">
        <v>470</v>
      </c>
    </row>
    <row r="472" spans="1:2" x14ac:dyDescent="0.3">
      <c r="A472" s="4" t="str">
        <f>"16.0599"</f>
        <v>16.0599</v>
      </c>
      <c r="B472" s="4" t="s">
        <v>471</v>
      </c>
    </row>
    <row r="473" spans="1:2" x14ac:dyDescent="0.3">
      <c r="A473" s="4" t="str">
        <f>"16.0601"</f>
        <v>16.0601</v>
      </c>
      <c r="B473" s="4" t="s">
        <v>472</v>
      </c>
    </row>
    <row r="474" spans="1:2" x14ac:dyDescent="0.3">
      <c r="A474" s="4" t="str">
        <f>"16.0700"</f>
        <v>16.0700</v>
      </c>
      <c r="B474" s="4" t="s">
        <v>473</v>
      </c>
    </row>
    <row r="475" spans="1:2" x14ac:dyDescent="0.3">
      <c r="A475" s="4" t="str">
        <f>"16.0701"</f>
        <v>16.0701</v>
      </c>
      <c r="B475" s="4" t="s">
        <v>474</v>
      </c>
    </row>
    <row r="476" spans="1:2" x14ac:dyDescent="0.3">
      <c r="A476" s="4" t="str">
        <f>"16.0702"</f>
        <v>16.0702</v>
      </c>
      <c r="B476" s="4" t="s">
        <v>475</v>
      </c>
    </row>
    <row r="477" spans="1:2" x14ac:dyDescent="0.3">
      <c r="A477" s="4" t="str">
        <f>"16.0704"</f>
        <v>16.0704</v>
      </c>
      <c r="B477" s="4" t="s">
        <v>476</v>
      </c>
    </row>
    <row r="478" spans="1:2" x14ac:dyDescent="0.3">
      <c r="A478" s="4" t="str">
        <f>"16.0705"</f>
        <v>16.0705</v>
      </c>
      <c r="B478" s="4" t="s">
        <v>477</v>
      </c>
    </row>
    <row r="479" spans="1:2" x14ac:dyDescent="0.3">
      <c r="A479" s="4" t="str">
        <f>"16.0706"</f>
        <v>16.0706</v>
      </c>
      <c r="B479" s="4" t="s">
        <v>478</v>
      </c>
    </row>
    <row r="480" spans="1:2" x14ac:dyDescent="0.3">
      <c r="A480" s="4" t="str">
        <f>"16.0707"</f>
        <v>16.0707</v>
      </c>
      <c r="B480" s="4" t="s">
        <v>479</v>
      </c>
    </row>
    <row r="481" spans="1:2" x14ac:dyDescent="0.3">
      <c r="A481" s="4" t="str">
        <f>"16.0799"</f>
        <v>16.0799</v>
      </c>
      <c r="B481" s="4" t="s">
        <v>480</v>
      </c>
    </row>
    <row r="482" spans="1:2" x14ac:dyDescent="0.3">
      <c r="A482" s="4" t="str">
        <f>"16.0801"</f>
        <v>16.0801</v>
      </c>
      <c r="B482" s="4" t="s">
        <v>481</v>
      </c>
    </row>
    <row r="483" spans="1:2" x14ac:dyDescent="0.3">
      <c r="A483" s="4" t="str">
        <f>"16.0900"</f>
        <v>16.0900</v>
      </c>
      <c r="B483" s="4" t="s">
        <v>482</v>
      </c>
    </row>
    <row r="484" spans="1:2" x14ac:dyDescent="0.3">
      <c r="A484" s="4" t="str">
        <f>"16.0901"</f>
        <v>16.0901</v>
      </c>
      <c r="B484" s="4" t="s">
        <v>483</v>
      </c>
    </row>
    <row r="485" spans="1:2" x14ac:dyDescent="0.3">
      <c r="A485" s="4" t="str">
        <f>"16.0902"</f>
        <v>16.0902</v>
      </c>
      <c r="B485" s="4" t="s">
        <v>484</v>
      </c>
    </row>
    <row r="486" spans="1:2" x14ac:dyDescent="0.3">
      <c r="A486" s="4" t="str">
        <f>"16.0904"</f>
        <v>16.0904</v>
      </c>
      <c r="B486" s="4" t="s">
        <v>485</v>
      </c>
    </row>
    <row r="487" spans="1:2" x14ac:dyDescent="0.3">
      <c r="A487" s="4" t="str">
        <f>"16.0905"</f>
        <v>16.0905</v>
      </c>
      <c r="B487" s="4" t="s">
        <v>486</v>
      </c>
    </row>
    <row r="488" spans="1:2" x14ac:dyDescent="0.3">
      <c r="A488" s="4" t="str">
        <f>"16.0906"</f>
        <v>16.0906</v>
      </c>
      <c r="B488" s="4" t="s">
        <v>487</v>
      </c>
    </row>
    <row r="489" spans="1:2" x14ac:dyDescent="0.3">
      <c r="A489" s="4" t="str">
        <f>"16.0907"</f>
        <v>16.0907</v>
      </c>
      <c r="B489" s="4" t="s">
        <v>488</v>
      </c>
    </row>
    <row r="490" spans="1:2" x14ac:dyDescent="0.3">
      <c r="A490" s="4" t="str">
        <f>"16.0908"</f>
        <v>16.0908</v>
      </c>
      <c r="B490" s="4" t="s">
        <v>489</v>
      </c>
    </row>
    <row r="491" spans="1:2" x14ac:dyDescent="0.3">
      <c r="A491" s="4" t="str">
        <f>"16.0999"</f>
        <v>16.0999</v>
      </c>
      <c r="B491" s="4" t="s">
        <v>490</v>
      </c>
    </row>
    <row r="492" spans="1:2" x14ac:dyDescent="0.3">
      <c r="A492" s="4" t="str">
        <f>"16.1001"</f>
        <v>16.1001</v>
      </c>
      <c r="B492" s="4" t="s">
        <v>491</v>
      </c>
    </row>
    <row r="493" spans="1:2" ht="28.8" x14ac:dyDescent="0.3">
      <c r="A493" s="4" t="str">
        <f>"16.1100"</f>
        <v>16.1100</v>
      </c>
      <c r="B493" s="4" t="s">
        <v>492</v>
      </c>
    </row>
    <row r="494" spans="1:2" x14ac:dyDescent="0.3">
      <c r="A494" s="4" t="str">
        <f>"16.1101"</f>
        <v>16.1101</v>
      </c>
      <c r="B494" s="4" t="s">
        <v>493</v>
      </c>
    </row>
    <row r="495" spans="1:2" x14ac:dyDescent="0.3">
      <c r="A495" s="4" t="str">
        <f>"16.1102"</f>
        <v>16.1102</v>
      </c>
      <c r="B495" s="4" t="s">
        <v>494</v>
      </c>
    </row>
    <row r="496" spans="1:2" x14ac:dyDescent="0.3">
      <c r="A496" s="4" t="str">
        <f>"16.1103"</f>
        <v>16.1103</v>
      </c>
      <c r="B496" s="4" t="s">
        <v>495</v>
      </c>
    </row>
    <row r="497" spans="1:2" x14ac:dyDescent="0.3">
      <c r="A497" s="4" t="str">
        <f>"16.1199"</f>
        <v>16.1199</v>
      </c>
      <c r="B497" s="4" t="s">
        <v>496</v>
      </c>
    </row>
    <row r="498" spans="1:2" x14ac:dyDescent="0.3">
      <c r="A498" s="4" t="str">
        <f>"16.1200"</f>
        <v>16.1200</v>
      </c>
      <c r="B498" s="4" t="s">
        <v>497</v>
      </c>
    </row>
    <row r="499" spans="1:2" x14ac:dyDescent="0.3">
      <c r="A499" s="4" t="str">
        <f>"16.1202"</f>
        <v>16.1202</v>
      </c>
      <c r="B499" s="4" t="s">
        <v>498</v>
      </c>
    </row>
    <row r="500" spans="1:2" x14ac:dyDescent="0.3">
      <c r="A500" s="4" t="str">
        <f>"16.1203"</f>
        <v>16.1203</v>
      </c>
      <c r="B500" s="4" t="s">
        <v>499</v>
      </c>
    </row>
    <row r="501" spans="1:2" x14ac:dyDescent="0.3">
      <c r="A501" s="4" t="str">
        <f>"16.1299"</f>
        <v>16.1299</v>
      </c>
      <c r="B501" s="4" t="s">
        <v>500</v>
      </c>
    </row>
    <row r="502" spans="1:2" x14ac:dyDescent="0.3">
      <c r="A502" s="4" t="str">
        <f>"16.1301"</f>
        <v>16.1301</v>
      </c>
      <c r="B502" s="4" t="s">
        <v>501</v>
      </c>
    </row>
    <row r="503" spans="1:2" x14ac:dyDescent="0.3">
      <c r="A503" s="4" t="str">
        <f>"16.1400"</f>
        <v>16.1400</v>
      </c>
      <c r="B503" s="4" t="s">
        <v>502</v>
      </c>
    </row>
    <row r="504" spans="1:2" x14ac:dyDescent="0.3">
      <c r="A504" s="4" t="str">
        <f>"16.1401"</f>
        <v>16.1401</v>
      </c>
      <c r="B504" s="4" t="s">
        <v>503</v>
      </c>
    </row>
    <row r="505" spans="1:2" ht="15" customHeight="1" x14ac:dyDescent="0.3">
      <c r="A505" s="4" t="str">
        <f>"16.1402"</f>
        <v>16.1402</v>
      </c>
      <c r="B505" s="4" t="s">
        <v>504</v>
      </c>
    </row>
    <row r="506" spans="1:2" x14ac:dyDescent="0.3">
      <c r="A506" s="4" t="str">
        <f>"16.1403"</f>
        <v>16.1403</v>
      </c>
      <c r="B506" s="4" t="s">
        <v>505</v>
      </c>
    </row>
    <row r="507" spans="1:2" x14ac:dyDescent="0.3">
      <c r="A507" s="4" t="str">
        <f>"16.1404"</f>
        <v>16.1404</v>
      </c>
      <c r="B507" s="4" t="s">
        <v>506</v>
      </c>
    </row>
    <row r="508" spans="1:2" x14ac:dyDescent="0.3">
      <c r="A508" s="4" t="str">
        <f>"16.1405"</f>
        <v>16.1405</v>
      </c>
      <c r="B508" s="4" t="s">
        <v>507</v>
      </c>
    </row>
    <row r="509" spans="1:2" x14ac:dyDescent="0.3">
      <c r="A509" s="4" t="str">
        <f>"16.1406"</f>
        <v>16.1406</v>
      </c>
      <c r="B509" s="4" t="s">
        <v>508</v>
      </c>
    </row>
    <row r="510" spans="1:2" x14ac:dyDescent="0.3">
      <c r="A510" s="4" t="str">
        <f>"16.1407"</f>
        <v>16.1407</v>
      </c>
      <c r="B510" s="4" t="s">
        <v>509</v>
      </c>
    </row>
    <row r="511" spans="1:2" x14ac:dyDescent="0.3">
      <c r="A511" s="4" t="str">
        <f>"16.1408"</f>
        <v>16.1408</v>
      </c>
      <c r="B511" s="4" t="s">
        <v>510</v>
      </c>
    </row>
    <row r="512" spans="1:2" ht="28.8" x14ac:dyDescent="0.3">
      <c r="A512" s="4" t="str">
        <f>"16.1499"</f>
        <v>16.1499</v>
      </c>
      <c r="B512" s="4" t="s">
        <v>511</v>
      </c>
    </row>
    <row r="513" spans="1:2" x14ac:dyDescent="0.3">
      <c r="A513" s="4" t="str">
        <f>"16.1501"</f>
        <v>16.1501</v>
      </c>
      <c r="B513" s="4" t="s">
        <v>512</v>
      </c>
    </row>
    <row r="514" spans="1:2" x14ac:dyDescent="0.3">
      <c r="A514" s="4" t="str">
        <f>"16.1502"</f>
        <v>16.1502</v>
      </c>
      <c r="B514" s="4" t="s">
        <v>513</v>
      </c>
    </row>
    <row r="515" spans="1:2" x14ac:dyDescent="0.3">
      <c r="A515" s="4" t="str">
        <f>"16.1503"</f>
        <v>16.1503</v>
      </c>
      <c r="B515" s="4" t="s">
        <v>514</v>
      </c>
    </row>
    <row r="516" spans="1:2" x14ac:dyDescent="0.3">
      <c r="A516" s="4" t="str">
        <f>"16.1504"</f>
        <v>16.1504</v>
      </c>
      <c r="B516" s="4" t="s">
        <v>515</v>
      </c>
    </row>
    <row r="517" spans="1:2" ht="28.8" x14ac:dyDescent="0.3">
      <c r="A517" s="4" t="str">
        <f>"16.1599"</f>
        <v>16.1599</v>
      </c>
      <c r="B517" s="4" t="s">
        <v>516</v>
      </c>
    </row>
    <row r="518" spans="1:2" x14ac:dyDescent="0.3">
      <c r="A518" s="4" t="str">
        <f>"16.1601"</f>
        <v>16.1601</v>
      </c>
      <c r="B518" s="4" t="s">
        <v>517</v>
      </c>
    </row>
    <row r="519" spans="1:2" x14ac:dyDescent="0.3">
      <c r="A519" s="4" t="str">
        <f>"16.1602"</f>
        <v>16.1602</v>
      </c>
      <c r="B519" s="4" t="s">
        <v>518</v>
      </c>
    </row>
    <row r="520" spans="1:2" x14ac:dyDescent="0.3">
      <c r="A520" s="4" t="str">
        <f>"16.1603"</f>
        <v>16.1603</v>
      </c>
      <c r="B520" s="4" t="s">
        <v>519</v>
      </c>
    </row>
    <row r="521" spans="1:2" x14ac:dyDescent="0.3">
      <c r="A521" s="4" t="str">
        <f>"16.1699"</f>
        <v>16.1699</v>
      </c>
      <c r="B521" s="4" t="s">
        <v>520</v>
      </c>
    </row>
    <row r="522" spans="1:2" x14ac:dyDescent="0.3">
      <c r="A522" s="4" t="str">
        <f>"16.9999"</f>
        <v>16.9999</v>
      </c>
      <c r="B522" s="4" t="s">
        <v>521</v>
      </c>
    </row>
    <row r="523" spans="1:2" x14ac:dyDescent="0.3">
      <c r="A523" s="4" t="str">
        <f>"19.0000"</f>
        <v>19.0000</v>
      </c>
      <c r="B523" s="4" t="s">
        <v>522</v>
      </c>
    </row>
    <row r="524" spans="1:2" x14ac:dyDescent="0.3">
      <c r="A524" s="4" t="str">
        <f>"19.0101"</f>
        <v>19.0101</v>
      </c>
      <c r="B524" s="4" t="s">
        <v>523</v>
      </c>
    </row>
    <row r="525" spans="1:2" x14ac:dyDescent="0.3">
      <c r="A525" s="4" t="str">
        <f>"19.0201"</f>
        <v>19.0201</v>
      </c>
      <c r="B525" s="4" t="s">
        <v>524</v>
      </c>
    </row>
    <row r="526" spans="1:2" x14ac:dyDescent="0.3">
      <c r="A526" s="4" t="str">
        <f>"19.0202"</f>
        <v>19.0202</v>
      </c>
      <c r="B526" s="4" t="s">
        <v>525</v>
      </c>
    </row>
    <row r="527" spans="1:2" x14ac:dyDescent="0.3">
      <c r="A527" s="4" t="str">
        <f>"19.0203"</f>
        <v>19.0203</v>
      </c>
      <c r="B527" s="4" t="s">
        <v>526</v>
      </c>
    </row>
    <row r="528" spans="1:2" x14ac:dyDescent="0.3">
      <c r="A528" s="4" t="str">
        <f>"19.0299"</f>
        <v>19.0299</v>
      </c>
      <c r="B528" s="4" t="s">
        <v>527</v>
      </c>
    </row>
    <row r="529" spans="1:2" x14ac:dyDescent="0.3">
      <c r="A529" s="4" t="str">
        <f>"19.0401"</f>
        <v>19.0401</v>
      </c>
      <c r="B529" s="4" t="s">
        <v>528</v>
      </c>
    </row>
    <row r="530" spans="1:2" x14ac:dyDescent="0.3">
      <c r="A530" s="4" t="str">
        <f>"19.0402"</f>
        <v>19.0402</v>
      </c>
      <c r="B530" s="4" t="s">
        <v>529</v>
      </c>
    </row>
    <row r="531" spans="1:2" x14ac:dyDescent="0.3">
      <c r="A531" s="4" t="str">
        <f>"19.0403"</f>
        <v>19.0403</v>
      </c>
      <c r="B531" s="4" t="s">
        <v>530</v>
      </c>
    </row>
    <row r="532" spans="1:2" x14ac:dyDescent="0.3">
      <c r="A532" s="4" t="str">
        <f>"19.0499"</f>
        <v>19.0499</v>
      </c>
      <c r="B532" s="4" t="s">
        <v>531</v>
      </c>
    </row>
    <row r="533" spans="1:2" x14ac:dyDescent="0.3">
      <c r="A533" s="4" t="str">
        <f>"19.0501"</f>
        <v>19.0501</v>
      </c>
      <c r="B533" s="4" t="s">
        <v>532</v>
      </c>
    </row>
    <row r="534" spans="1:2" x14ac:dyDescent="0.3">
      <c r="A534" s="4" t="str">
        <f>"19.0504"</f>
        <v>19.0504</v>
      </c>
      <c r="B534" s="4" t="s">
        <v>533</v>
      </c>
    </row>
    <row r="535" spans="1:2" x14ac:dyDescent="0.3">
      <c r="A535" s="4" t="str">
        <f>"19.0505"</f>
        <v>19.0505</v>
      </c>
      <c r="B535" s="4" t="s">
        <v>534</v>
      </c>
    </row>
    <row r="536" spans="1:2" x14ac:dyDescent="0.3">
      <c r="A536" s="4" t="str">
        <f>"19.0599"</f>
        <v>19.0599</v>
      </c>
      <c r="B536" s="4" t="s">
        <v>535</v>
      </c>
    </row>
    <row r="537" spans="1:2" x14ac:dyDescent="0.3">
      <c r="A537" s="4" t="str">
        <f>"19.0601"</f>
        <v>19.0601</v>
      </c>
      <c r="B537" s="4" t="s">
        <v>536</v>
      </c>
    </row>
    <row r="538" spans="1:2" x14ac:dyDescent="0.3">
      <c r="A538" s="4" t="str">
        <f>"19.0604"</f>
        <v>19.0604</v>
      </c>
      <c r="B538" s="4" t="s">
        <v>537</v>
      </c>
    </row>
    <row r="539" spans="1:2" x14ac:dyDescent="0.3">
      <c r="A539" s="4" t="str">
        <f>"19.0605"</f>
        <v>19.0605</v>
      </c>
      <c r="B539" s="4" t="s">
        <v>538</v>
      </c>
    </row>
    <row r="540" spans="1:2" x14ac:dyDescent="0.3">
      <c r="A540" s="4" t="str">
        <f>"19.0699"</f>
        <v>19.0699</v>
      </c>
      <c r="B540" s="4" t="s">
        <v>539</v>
      </c>
    </row>
    <row r="541" spans="1:2" x14ac:dyDescent="0.3">
      <c r="A541" s="4" t="str">
        <f>"19.0701"</f>
        <v>19.0701</v>
      </c>
      <c r="B541" s="4" t="s">
        <v>540</v>
      </c>
    </row>
    <row r="542" spans="1:2" x14ac:dyDescent="0.3">
      <c r="A542" s="4" t="str">
        <f>"19.0702"</f>
        <v>19.0702</v>
      </c>
      <c r="B542" s="4" t="s">
        <v>541</v>
      </c>
    </row>
    <row r="543" spans="1:2" x14ac:dyDescent="0.3">
      <c r="A543" s="4" t="str">
        <f>"19.0704"</f>
        <v>19.0704</v>
      </c>
      <c r="B543" s="4" t="s">
        <v>542</v>
      </c>
    </row>
    <row r="544" spans="1:2" x14ac:dyDescent="0.3">
      <c r="A544" s="4" t="str">
        <f>"19.0706"</f>
        <v>19.0706</v>
      </c>
      <c r="B544" s="4" t="s">
        <v>543</v>
      </c>
    </row>
    <row r="545" spans="1:2" x14ac:dyDescent="0.3">
      <c r="A545" s="4" t="str">
        <f>"19.0707"</f>
        <v>19.0707</v>
      </c>
      <c r="B545" s="4" t="s">
        <v>544</v>
      </c>
    </row>
    <row r="546" spans="1:2" x14ac:dyDescent="0.3">
      <c r="A546" s="4" t="str">
        <f>"19.0708"</f>
        <v>19.0708</v>
      </c>
      <c r="B546" s="4" t="s">
        <v>545</v>
      </c>
    </row>
    <row r="547" spans="1:2" x14ac:dyDescent="0.3">
      <c r="A547" s="4" t="str">
        <f>"19.0709"</f>
        <v>19.0709</v>
      </c>
      <c r="B547" s="4" t="s">
        <v>546</v>
      </c>
    </row>
    <row r="548" spans="1:2" x14ac:dyDescent="0.3">
      <c r="A548" s="4" t="str">
        <f>"19.0710"</f>
        <v>19.0710</v>
      </c>
      <c r="B548" s="4" t="s">
        <v>547</v>
      </c>
    </row>
    <row r="549" spans="1:2" x14ac:dyDescent="0.3">
      <c r="A549" s="4" t="str">
        <f>"19.0799"</f>
        <v>19.0799</v>
      </c>
      <c r="B549" s="4" t="s">
        <v>548</v>
      </c>
    </row>
    <row r="550" spans="1:2" x14ac:dyDescent="0.3">
      <c r="A550" s="4" t="str">
        <f>"19.0901"</f>
        <v>19.0901</v>
      </c>
      <c r="B550" s="4" t="s">
        <v>549</v>
      </c>
    </row>
    <row r="551" spans="1:2" x14ac:dyDescent="0.3">
      <c r="A551" s="4" t="str">
        <f>"19.0902"</f>
        <v>19.0902</v>
      </c>
      <c r="B551" s="4" t="s">
        <v>550</v>
      </c>
    </row>
    <row r="552" spans="1:2" x14ac:dyDescent="0.3">
      <c r="A552" s="4" t="str">
        <f>"19.0904"</f>
        <v>19.0904</v>
      </c>
      <c r="B552" s="4" t="s">
        <v>551</v>
      </c>
    </row>
    <row r="553" spans="1:2" x14ac:dyDescent="0.3">
      <c r="A553" s="4" t="str">
        <f>"19.0905"</f>
        <v>19.0905</v>
      </c>
      <c r="B553" s="4" t="s">
        <v>552</v>
      </c>
    </row>
    <row r="554" spans="1:2" x14ac:dyDescent="0.3">
      <c r="A554" s="4" t="str">
        <f>"19.0906"</f>
        <v>19.0906</v>
      </c>
      <c r="B554" s="4" t="s">
        <v>553</v>
      </c>
    </row>
    <row r="555" spans="1:2" x14ac:dyDescent="0.3">
      <c r="A555" s="4" t="str">
        <f>"19.0999"</f>
        <v>19.0999</v>
      </c>
      <c r="B555" s="4" t="s">
        <v>554</v>
      </c>
    </row>
    <row r="556" spans="1:2" x14ac:dyDescent="0.3">
      <c r="A556" s="4" t="str">
        <f>"19.9999"</f>
        <v>19.9999</v>
      </c>
      <c r="B556" s="4" t="s">
        <v>555</v>
      </c>
    </row>
    <row r="557" spans="1:2" x14ac:dyDescent="0.3">
      <c r="A557" s="4" t="str">
        <f>"22.0000"</f>
        <v>22.0000</v>
      </c>
      <c r="B557" s="4" t="s">
        <v>556</v>
      </c>
    </row>
    <row r="558" spans="1:2" x14ac:dyDescent="0.3">
      <c r="A558" s="4" t="str">
        <f>"22.0001"</f>
        <v>22.0001</v>
      </c>
      <c r="B558" s="4" t="s">
        <v>557</v>
      </c>
    </row>
    <row r="559" spans="1:2" x14ac:dyDescent="0.3">
      <c r="A559" s="4" t="str">
        <f>"22.0101"</f>
        <v>22.0101</v>
      </c>
      <c r="B559" s="4" t="s">
        <v>558</v>
      </c>
    </row>
    <row r="560" spans="1:2" x14ac:dyDescent="0.3">
      <c r="A560" s="4" t="str">
        <f>"22.0201"</f>
        <v>22.0201</v>
      </c>
      <c r="B560" s="4" t="s">
        <v>559</v>
      </c>
    </row>
    <row r="561" spans="1:2" x14ac:dyDescent="0.3">
      <c r="A561" s="4" t="str">
        <f>"22.0202"</f>
        <v>22.0202</v>
      </c>
      <c r="B561" s="4" t="s">
        <v>560</v>
      </c>
    </row>
    <row r="562" spans="1:2" x14ac:dyDescent="0.3">
      <c r="A562" s="4" t="str">
        <f>"22.0203"</f>
        <v>22.0203</v>
      </c>
      <c r="B562" s="4" t="s">
        <v>561</v>
      </c>
    </row>
    <row r="563" spans="1:2" x14ac:dyDescent="0.3">
      <c r="A563" s="4" t="str">
        <f>"22.0204"</f>
        <v>22.0204</v>
      </c>
      <c r="B563" s="4" t="s">
        <v>562</v>
      </c>
    </row>
    <row r="564" spans="1:2" x14ac:dyDescent="0.3">
      <c r="A564" s="4" t="str">
        <f>"22.0205"</f>
        <v>22.0205</v>
      </c>
      <c r="B564" s="4" t="s">
        <v>563</v>
      </c>
    </row>
    <row r="565" spans="1:2" x14ac:dyDescent="0.3">
      <c r="A565" s="4" t="str">
        <f>"22.0206"</f>
        <v>22.0206</v>
      </c>
      <c r="B565" s="4" t="s">
        <v>564</v>
      </c>
    </row>
    <row r="566" spans="1:2" x14ac:dyDescent="0.3">
      <c r="A566" s="4" t="str">
        <f>"22.0207"</f>
        <v>22.0207</v>
      </c>
      <c r="B566" s="4" t="s">
        <v>565</v>
      </c>
    </row>
    <row r="567" spans="1:2" x14ac:dyDescent="0.3">
      <c r="A567" s="4" t="str">
        <f>"22.0208"</f>
        <v>22.0208</v>
      </c>
      <c r="B567" s="4" t="s">
        <v>566</v>
      </c>
    </row>
    <row r="568" spans="1:2" x14ac:dyDescent="0.3">
      <c r="A568" s="4" t="str">
        <f>"22.0209"</f>
        <v>22.0209</v>
      </c>
      <c r="B568" s="4" t="s">
        <v>567</v>
      </c>
    </row>
    <row r="569" spans="1:2" x14ac:dyDescent="0.3">
      <c r="A569" s="4" t="str">
        <f>"22.0210"</f>
        <v>22.0210</v>
      </c>
      <c r="B569" s="4" t="s">
        <v>568</v>
      </c>
    </row>
    <row r="570" spans="1:2" x14ac:dyDescent="0.3">
      <c r="A570" s="4" t="str">
        <f>"22.0211"</f>
        <v>22.0211</v>
      </c>
      <c r="B570" s="4" t="s">
        <v>569</v>
      </c>
    </row>
    <row r="571" spans="1:2" x14ac:dyDescent="0.3">
      <c r="A571" s="4" t="str">
        <f>"22.0212"</f>
        <v>22.0212</v>
      </c>
      <c r="B571" s="4" t="s">
        <v>570</v>
      </c>
    </row>
    <row r="572" spans="1:2" x14ac:dyDescent="0.3">
      <c r="A572" s="4" t="str">
        <f>"22.0299"</f>
        <v>22.0299</v>
      </c>
      <c r="B572" s="4" t="s">
        <v>571</v>
      </c>
    </row>
    <row r="573" spans="1:2" x14ac:dyDescent="0.3">
      <c r="A573" s="4" t="str">
        <f>"22.0301"</f>
        <v>22.0301</v>
      </c>
      <c r="B573" s="4" t="s">
        <v>572</v>
      </c>
    </row>
    <row r="574" spans="1:2" x14ac:dyDescent="0.3">
      <c r="A574" s="4" t="str">
        <f>"22.0302"</f>
        <v>22.0302</v>
      </c>
      <c r="B574" s="4" t="s">
        <v>573</v>
      </c>
    </row>
    <row r="575" spans="1:2" x14ac:dyDescent="0.3">
      <c r="A575" s="4" t="str">
        <f>"22.0303"</f>
        <v>22.0303</v>
      </c>
      <c r="B575" s="4" t="s">
        <v>574</v>
      </c>
    </row>
    <row r="576" spans="1:2" x14ac:dyDescent="0.3">
      <c r="A576" s="4" t="str">
        <f>"22.0399"</f>
        <v>22.0399</v>
      </c>
      <c r="B576" s="4" t="s">
        <v>575</v>
      </c>
    </row>
    <row r="577" spans="1:2" x14ac:dyDescent="0.3">
      <c r="A577" s="4" t="str">
        <f>"22.9999"</f>
        <v>22.9999</v>
      </c>
      <c r="B577" s="4" t="s">
        <v>576</v>
      </c>
    </row>
    <row r="578" spans="1:2" x14ac:dyDescent="0.3">
      <c r="A578" s="4" t="str">
        <f>"23.0101"</f>
        <v>23.0101</v>
      </c>
      <c r="B578" s="4" t="s">
        <v>577</v>
      </c>
    </row>
    <row r="579" spans="1:2" x14ac:dyDescent="0.3">
      <c r="A579" s="4" t="str">
        <f>"23.1301"</f>
        <v>23.1301</v>
      </c>
      <c r="B579" s="4" t="s">
        <v>582</v>
      </c>
    </row>
    <row r="580" spans="1:2" x14ac:dyDescent="0.3">
      <c r="A580" s="4" t="str">
        <f>"23.1302"</f>
        <v>23.1302</v>
      </c>
      <c r="B580" s="4" t="s">
        <v>578</v>
      </c>
    </row>
    <row r="581" spans="1:2" x14ac:dyDescent="0.3">
      <c r="A581" s="4" t="str">
        <f>"23.1303"</f>
        <v>23.1303</v>
      </c>
      <c r="B581" s="4" t="s">
        <v>583</v>
      </c>
    </row>
    <row r="582" spans="1:2" x14ac:dyDescent="0.3">
      <c r="A582" s="4" t="str">
        <f>"23.1304"</f>
        <v>23.1304</v>
      </c>
      <c r="B582" s="4" t="s">
        <v>584</v>
      </c>
    </row>
    <row r="583" spans="1:2" x14ac:dyDescent="0.3">
      <c r="A583" s="4" t="str">
        <f>"23.1399"</f>
        <v>23.1399</v>
      </c>
      <c r="B583" s="4" t="s">
        <v>585</v>
      </c>
    </row>
    <row r="584" spans="1:2" x14ac:dyDescent="0.3">
      <c r="A584" s="4" t="str">
        <f>"23.1401"</f>
        <v>23.1401</v>
      </c>
      <c r="B584" s="4" t="s">
        <v>586</v>
      </c>
    </row>
    <row r="585" spans="1:2" x14ac:dyDescent="0.3">
      <c r="A585" s="4" t="str">
        <f>"23.1402"</f>
        <v>23.1402</v>
      </c>
      <c r="B585" s="4" t="s">
        <v>579</v>
      </c>
    </row>
    <row r="586" spans="1:2" x14ac:dyDescent="0.3">
      <c r="A586" s="4" t="str">
        <f>"23.1403"</f>
        <v>23.1403</v>
      </c>
      <c r="B586" s="4" t="s">
        <v>580</v>
      </c>
    </row>
    <row r="587" spans="1:2" x14ac:dyDescent="0.3">
      <c r="A587" s="4" t="str">
        <f>"23.1404"</f>
        <v>23.1404</v>
      </c>
      <c r="B587" s="4" t="s">
        <v>581</v>
      </c>
    </row>
    <row r="588" spans="1:2" x14ac:dyDescent="0.3">
      <c r="A588" s="4" t="str">
        <f>"23.1405"</f>
        <v>23.1405</v>
      </c>
      <c r="B588" s="4" t="s">
        <v>587</v>
      </c>
    </row>
    <row r="589" spans="1:2" x14ac:dyDescent="0.3">
      <c r="A589" s="4" t="str">
        <f>"23.1499"</f>
        <v>23.1499</v>
      </c>
      <c r="B589" s="4" t="s">
        <v>588</v>
      </c>
    </row>
    <row r="590" spans="1:2" x14ac:dyDescent="0.3">
      <c r="A590" s="4" t="str">
        <f>"23.9999"</f>
        <v>23.9999</v>
      </c>
      <c r="B590" s="4" t="s">
        <v>589</v>
      </c>
    </row>
    <row r="591" spans="1:2" x14ac:dyDescent="0.3">
      <c r="A591" s="4" t="str">
        <f>"24.0101"</f>
        <v>24.0101</v>
      </c>
      <c r="B591" s="4" t="s">
        <v>590</v>
      </c>
    </row>
    <row r="592" spans="1:2" x14ac:dyDescent="0.3">
      <c r="A592" s="4" t="str">
        <f>"24.0102"</f>
        <v>24.0102</v>
      </c>
      <c r="B592" s="4" t="s">
        <v>591</v>
      </c>
    </row>
    <row r="593" spans="1:2" x14ac:dyDescent="0.3">
      <c r="A593" s="4" t="str">
        <f>"24.0103"</f>
        <v>24.0103</v>
      </c>
      <c r="B593" s="4" t="s">
        <v>592</v>
      </c>
    </row>
    <row r="594" spans="1:2" x14ac:dyDescent="0.3">
      <c r="A594" s="4" t="str">
        <f>"24.0199"</f>
        <v>24.0199</v>
      </c>
      <c r="B594" s="4" t="s">
        <v>593</v>
      </c>
    </row>
    <row r="595" spans="1:2" x14ac:dyDescent="0.3">
      <c r="A595" s="4" t="str">
        <f>"25.0101"</f>
        <v>25.0101</v>
      </c>
      <c r="B595" s="4" t="s">
        <v>594</v>
      </c>
    </row>
    <row r="596" spans="1:2" x14ac:dyDescent="0.3">
      <c r="A596" s="4" t="str">
        <f>"25.0102"</f>
        <v>25.0102</v>
      </c>
      <c r="B596" s="4" t="s">
        <v>595</v>
      </c>
    </row>
    <row r="597" spans="1:2" x14ac:dyDescent="0.3">
      <c r="A597" s="4" t="str">
        <f>"25.0103"</f>
        <v>25.0103</v>
      </c>
      <c r="B597" s="4" t="s">
        <v>596</v>
      </c>
    </row>
    <row r="598" spans="1:2" x14ac:dyDescent="0.3">
      <c r="A598" s="4" t="str">
        <f>"25.0199"</f>
        <v>25.0199</v>
      </c>
      <c r="B598" s="4" t="s">
        <v>597</v>
      </c>
    </row>
    <row r="599" spans="1:2" x14ac:dyDescent="0.3">
      <c r="A599" s="4" t="str">
        <f>"25.0301"</f>
        <v>25.0301</v>
      </c>
      <c r="B599" s="4" t="s">
        <v>598</v>
      </c>
    </row>
    <row r="600" spans="1:2" x14ac:dyDescent="0.3">
      <c r="A600" s="4" t="str">
        <f>"25.9999"</f>
        <v>25.9999</v>
      </c>
      <c r="B600" s="4" t="s">
        <v>599</v>
      </c>
    </row>
    <row r="601" spans="1:2" x14ac:dyDescent="0.3">
      <c r="A601" s="4" t="str">
        <f>"26.0101"</f>
        <v>26.0101</v>
      </c>
      <c r="B601" s="4" t="s">
        <v>600</v>
      </c>
    </row>
    <row r="602" spans="1:2" x14ac:dyDescent="0.3">
      <c r="A602" s="4" t="str">
        <f>"26.0102"</f>
        <v>26.0102</v>
      </c>
      <c r="B602" s="4" t="s">
        <v>601</v>
      </c>
    </row>
    <row r="603" spans="1:2" x14ac:dyDescent="0.3">
      <c r="A603" s="4" t="str">
        <f>"26.0202"</f>
        <v>26.0202</v>
      </c>
      <c r="B603" s="4" t="s">
        <v>602</v>
      </c>
    </row>
    <row r="604" spans="1:2" x14ac:dyDescent="0.3">
      <c r="A604" s="4" t="str">
        <f>"26.0203"</f>
        <v>26.0203</v>
      </c>
      <c r="B604" s="4" t="s">
        <v>603</v>
      </c>
    </row>
    <row r="605" spans="1:2" x14ac:dyDescent="0.3">
      <c r="A605" s="4" t="str">
        <f>"26.0204"</f>
        <v>26.0204</v>
      </c>
      <c r="B605" s="4" t="s">
        <v>604</v>
      </c>
    </row>
    <row r="606" spans="1:2" x14ac:dyDescent="0.3">
      <c r="A606" s="4" t="str">
        <f>"26.0205"</f>
        <v>26.0205</v>
      </c>
      <c r="B606" s="4" t="s">
        <v>605</v>
      </c>
    </row>
    <row r="607" spans="1:2" x14ac:dyDescent="0.3">
      <c r="A607" s="4" t="str">
        <f>"26.0206"</f>
        <v>26.0206</v>
      </c>
      <c r="B607" s="4" t="s">
        <v>606</v>
      </c>
    </row>
    <row r="608" spans="1:2" x14ac:dyDescent="0.3">
      <c r="A608" s="4" t="str">
        <f>"26.0207"</f>
        <v>26.0207</v>
      </c>
      <c r="B608" s="4" t="s">
        <v>607</v>
      </c>
    </row>
    <row r="609" spans="1:2" x14ac:dyDescent="0.3">
      <c r="A609" s="4" t="str">
        <f>"26.0208"</f>
        <v>26.0208</v>
      </c>
      <c r="B609" s="4" t="s">
        <v>608</v>
      </c>
    </row>
    <row r="610" spans="1:2" x14ac:dyDescent="0.3">
      <c r="A610" s="4" t="str">
        <f>"26.0209"</f>
        <v>26.0209</v>
      </c>
      <c r="B610" s="4" t="s">
        <v>609</v>
      </c>
    </row>
    <row r="611" spans="1:2" x14ac:dyDescent="0.3">
      <c r="A611" s="4" t="str">
        <f>"26.0210"</f>
        <v>26.0210</v>
      </c>
      <c r="B611" s="4" t="s">
        <v>610</v>
      </c>
    </row>
    <row r="612" spans="1:2" ht="15" customHeight="1" x14ac:dyDescent="0.3">
      <c r="A612" s="4" t="str">
        <f>"26.0299"</f>
        <v>26.0299</v>
      </c>
      <c r="B612" s="4" t="s">
        <v>611</v>
      </c>
    </row>
    <row r="613" spans="1:2" x14ac:dyDescent="0.3">
      <c r="A613" s="4" t="str">
        <f>"26.0301"</f>
        <v>26.0301</v>
      </c>
      <c r="B613" s="4" t="s">
        <v>612</v>
      </c>
    </row>
    <row r="614" spans="1:2" x14ac:dyDescent="0.3">
      <c r="A614" s="4" t="str">
        <f>"26.0305"</f>
        <v>26.0305</v>
      </c>
      <c r="B614" s="4" t="s">
        <v>613</v>
      </c>
    </row>
    <row r="615" spans="1:2" x14ac:dyDescent="0.3">
      <c r="A615" s="4" t="str">
        <f>"26.0307"</f>
        <v>26.0307</v>
      </c>
      <c r="B615" s="4" t="s">
        <v>614</v>
      </c>
    </row>
    <row r="616" spans="1:2" x14ac:dyDescent="0.3">
      <c r="A616" s="4" t="str">
        <f>"26.0308"</f>
        <v>26.0308</v>
      </c>
      <c r="B616" s="4" t="s">
        <v>615</v>
      </c>
    </row>
    <row r="617" spans="1:2" x14ac:dyDescent="0.3">
      <c r="A617" s="4" t="str">
        <f>"26.0399"</f>
        <v>26.0399</v>
      </c>
      <c r="B617" s="4" t="s">
        <v>616</v>
      </c>
    </row>
    <row r="618" spans="1:2" x14ac:dyDescent="0.3">
      <c r="A618" s="4" t="str">
        <f>"26.0401"</f>
        <v>26.0401</v>
      </c>
      <c r="B618" s="4" t="s">
        <v>617</v>
      </c>
    </row>
    <row r="619" spans="1:2" x14ac:dyDescent="0.3">
      <c r="A619" s="4" t="str">
        <f>"26.0403"</f>
        <v>26.0403</v>
      </c>
      <c r="B619" s="4" t="s">
        <v>618</v>
      </c>
    </row>
    <row r="620" spans="1:2" x14ac:dyDescent="0.3">
      <c r="A620" s="4" t="str">
        <f>"26.0404"</f>
        <v>26.0404</v>
      </c>
      <c r="B620" s="4" t="s">
        <v>619</v>
      </c>
    </row>
    <row r="621" spans="1:2" x14ac:dyDescent="0.3">
      <c r="A621" s="4" t="str">
        <f>"26.0406"</f>
        <v>26.0406</v>
      </c>
      <c r="B621" s="4" t="s">
        <v>621</v>
      </c>
    </row>
    <row r="622" spans="1:2" x14ac:dyDescent="0.3">
      <c r="A622" s="4" t="str">
        <f>"26.0407"</f>
        <v>26.0407</v>
      </c>
      <c r="B622" s="4" t="s">
        <v>622</v>
      </c>
    </row>
    <row r="623" spans="1:2" x14ac:dyDescent="0.3">
      <c r="A623" s="4" t="str">
        <f>"26.0499"</f>
        <v>26.0499</v>
      </c>
      <c r="B623" s="4" t="s">
        <v>623</v>
      </c>
    </row>
    <row r="624" spans="1:2" x14ac:dyDescent="0.3">
      <c r="A624" s="4" t="str">
        <f>"26.0502"</f>
        <v>26.0502</v>
      </c>
      <c r="B624" s="4" t="s">
        <v>624</v>
      </c>
    </row>
    <row r="625" spans="1:2" x14ac:dyDescent="0.3">
      <c r="A625" s="4" t="str">
        <f>"26.0503"</f>
        <v>26.0503</v>
      </c>
      <c r="B625" s="4" t="s">
        <v>625</v>
      </c>
    </row>
    <row r="626" spans="1:2" x14ac:dyDescent="0.3">
      <c r="A626" s="4" t="str">
        <f>"26.0504"</f>
        <v>26.0504</v>
      </c>
      <c r="B626" s="4" t="s">
        <v>626</v>
      </c>
    </row>
    <row r="627" spans="1:2" x14ac:dyDescent="0.3">
      <c r="A627" s="4" t="str">
        <f>"26.0505"</f>
        <v>26.0505</v>
      </c>
      <c r="B627" s="4" t="s">
        <v>627</v>
      </c>
    </row>
    <row r="628" spans="1:2" x14ac:dyDescent="0.3">
      <c r="A628" s="4" t="str">
        <f>"26.0506"</f>
        <v>26.0506</v>
      </c>
      <c r="B628" s="4" t="s">
        <v>628</v>
      </c>
    </row>
    <row r="629" spans="1:2" x14ac:dyDescent="0.3">
      <c r="A629" s="4" t="str">
        <f>"26.0507"</f>
        <v>26.0507</v>
      </c>
      <c r="B629" s="4" t="s">
        <v>629</v>
      </c>
    </row>
    <row r="630" spans="1:2" x14ac:dyDescent="0.3">
      <c r="A630" s="4" t="str">
        <f>"26.0508"</f>
        <v>26.0508</v>
      </c>
      <c r="B630" s="4" t="s">
        <v>630</v>
      </c>
    </row>
    <row r="631" spans="1:2" x14ac:dyDescent="0.3">
      <c r="A631" s="4" t="str">
        <f>"26.0599"</f>
        <v>26.0599</v>
      </c>
      <c r="B631" s="4" t="s">
        <v>631</v>
      </c>
    </row>
    <row r="632" spans="1:2" x14ac:dyDescent="0.3">
      <c r="A632" s="4" t="str">
        <f>"26.0701"</f>
        <v>26.0701</v>
      </c>
      <c r="B632" s="4" t="s">
        <v>632</v>
      </c>
    </row>
    <row r="633" spans="1:2" x14ac:dyDescent="0.3">
      <c r="A633" s="4" t="str">
        <f>"26.0702"</f>
        <v>26.0702</v>
      </c>
      <c r="B633" s="4" t="s">
        <v>633</v>
      </c>
    </row>
    <row r="634" spans="1:2" x14ac:dyDescent="0.3">
      <c r="A634" s="4" t="str">
        <f>"26.0707"</f>
        <v>26.0707</v>
      </c>
      <c r="B634" s="4" t="s">
        <v>634</v>
      </c>
    </row>
    <row r="635" spans="1:2" x14ac:dyDescent="0.3">
      <c r="A635" s="4" t="str">
        <f>"26.0708"</f>
        <v>26.0708</v>
      </c>
      <c r="B635" s="4" t="s">
        <v>635</v>
      </c>
    </row>
    <row r="636" spans="1:2" x14ac:dyDescent="0.3">
      <c r="A636" s="4" t="str">
        <f>"26.0709"</f>
        <v>26.0709</v>
      </c>
      <c r="B636" s="4" t="s">
        <v>636</v>
      </c>
    </row>
    <row r="637" spans="1:2" x14ac:dyDescent="0.3">
      <c r="A637" s="4" t="str">
        <f>"26.0799"</f>
        <v>26.0799</v>
      </c>
      <c r="B637" s="4" t="s">
        <v>637</v>
      </c>
    </row>
    <row r="638" spans="1:2" x14ac:dyDescent="0.3">
      <c r="A638" s="4" t="str">
        <f>"26.0801"</f>
        <v>26.0801</v>
      </c>
      <c r="B638" s="4" t="s">
        <v>638</v>
      </c>
    </row>
    <row r="639" spans="1:2" x14ac:dyDescent="0.3">
      <c r="A639" s="4" t="str">
        <f>"26.0802"</f>
        <v>26.0802</v>
      </c>
      <c r="B639" s="4" t="s">
        <v>639</v>
      </c>
    </row>
    <row r="640" spans="1:2" x14ac:dyDescent="0.3">
      <c r="A640" s="4" t="str">
        <f>"26.0803"</f>
        <v>26.0803</v>
      </c>
      <c r="B640" s="4" t="s">
        <v>640</v>
      </c>
    </row>
    <row r="641" spans="1:2" x14ac:dyDescent="0.3">
      <c r="A641" s="4" t="str">
        <f>"26.0804"</f>
        <v>26.0804</v>
      </c>
      <c r="B641" s="4" t="s">
        <v>641</v>
      </c>
    </row>
    <row r="642" spans="1:2" x14ac:dyDescent="0.3">
      <c r="A642" s="4" t="str">
        <f>"26.0805"</f>
        <v>26.0805</v>
      </c>
      <c r="B642" s="4" t="s">
        <v>642</v>
      </c>
    </row>
    <row r="643" spans="1:2" x14ac:dyDescent="0.3">
      <c r="A643" s="4" t="str">
        <f>"26.0806"</f>
        <v>26.0806</v>
      </c>
      <c r="B643" s="4" t="s">
        <v>643</v>
      </c>
    </row>
    <row r="644" spans="1:2" x14ac:dyDescent="0.3">
      <c r="A644" s="4" t="str">
        <f>"26.0807"</f>
        <v>26.0807</v>
      </c>
      <c r="B644" s="4" t="s">
        <v>644</v>
      </c>
    </row>
    <row r="645" spans="1:2" x14ac:dyDescent="0.3">
      <c r="A645" s="4" t="str">
        <f>"26.0899"</f>
        <v>26.0899</v>
      </c>
      <c r="B645" s="4" t="s">
        <v>645</v>
      </c>
    </row>
    <row r="646" spans="1:2" x14ac:dyDescent="0.3">
      <c r="A646" s="4" t="str">
        <f>"26.0901"</f>
        <v>26.0901</v>
      </c>
      <c r="B646" s="4" t="s">
        <v>646</v>
      </c>
    </row>
    <row r="647" spans="1:2" x14ac:dyDescent="0.3">
      <c r="A647" s="4" t="str">
        <f>"26.0902"</f>
        <v>26.0902</v>
      </c>
      <c r="B647" s="4" t="s">
        <v>647</v>
      </c>
    </row>
    <row r="648" spans="1:2" x14ac:dyDescent="0.3">
      <c r="A648" s="4" t="str">
        <f>"26.0903"</f>
        <v>26.0903</v>
      </c>
      <c r="B648" s="4" t="s">
        <v>648</v>
      </c>
    </row>
    <row r="649" spans="1:2" x14ac:dyDescent="0.3">
      <c r="A649" s="4" t="str">
        <f>"26.0904"</f>
        <v>26.0904</v>
      </c>
      <c r="B649" s="4" t="s">
        <v>649</v>
      </c>
    </row>
    <row r="650" spans="1:2" x14ac:dyDescent="0.3">
      <c r="A650" s="4" t="str">
        <f>"26.0905"</f>
        <v>26.0905</v>
      </c>
      <c r="B650" s="4" t="s">
        <v>650</v>
      </c>
    </row>
    <row r="651" spans="1:2" x14ac:dyDescent="0.3">
      <c r="A651" s="4" t="str">
        <f>"26.0907"</f>
        <v>26.0907</v>
      </c>
      <c r="B651" s="4" t="s">
        <v>651</v>
      </c>
    </row>
    <row r="652" spans="1:2" x14ac:dyDescent="0.3">
      <c r="A652" s="4" t="str">
        <f>"26.0908"</f>
        <v>26.0908</v>
      </c>
      <c r="B652" s="4" t="s">
        <v>652</v>
      </c>
    </row>
    <row r="653" spans="1:2" x14ac:dyDescent="0.3">
      <c r="A653" s="4" t="str">
        <f>"26.0909"</f>
        <v>26.0909</v>
      </c>
      <c r="B653" s="4" t="s">
        <v>653</v>
      </c>
    </row>
    <row r="654" spans="1:2" x14ac:dyDescent="0.3">
      <c r="A654" s="4" t="str">
        <f>"26.0910"</f>
        <v>26.0910</v>
      </c>
      <c r="B654" s="4" t="s">
        <v>654</v>
      </c>
    </row>
    <row r="655" spans="1:2" x14ac:dyDescent="0.3">
      <c r="A655" s="4" t="str">
        <f>"26.0911"</f>
        <v>26.0911</v>
      </c>
      <c r="B655" s="4" t="s">
        <v>655</v>
      </c>
    </row>
    <row r="656" spans="1:2" x14ac:dyDescent="0.3">
      <c r="A656" s="4" t="str">
        <f>"26.0912"</f>
        <v>26.0912</v>
      </c>
      <c r="B656" s="4" t="s">
        <v>656</v>
      </c>
    </row>
    <row r="657" spans="1:2" x14ac:dyDescent="0.3">
      <c r="A657" s="4" t="str">
        <f>"26.0999"</f>
        <v>26.0999</v>
      </c>
      <c r="B657" s="4" t="s">
        <v>657</v>
      </c>
    </row>
    <row r="658" spans="1:2" x14ac:dyDescent="0.3">
      <c r="A658" s="4" t="str">
        <f>"26.1001"</f>
        <v>26.1001</v>
      </c>
      <c r="B658" s="4" t="s">
        <v>658</v>
      </c>
    </row>
    <row r="659" spans="1:2" x14ac:dyDescent="0.3">
      <c r="A659" s="4" t="str">
        <f>"26.1002"</f>
        <v>26.1002</v>
      </c>
      <c r="B659" s="4" t="s">
        <v>659</v>
      </c>
    </row>
    <row r="660" spans="1:2" x14ac:dyDescent="0.3">
      <c r="A660" s="4" t="str">
        <f>"26.1003"</f>
        <v>26.1003</v>
      </c>
      <c r="B660" s="4" t="s">
        <v>660</v>
      </c>
    </row>
    <row r="661" spans="1:2" x14ac:dyDescent="0.3">
      <c r="A661" s="4" t="str">
        <f>"26.1004"</f>
        <v>26.1004</v>
      </c>
      <c r="B661" s="4" t="s">
        <v>661</v>
      </c>
    </row>
    <row r="662" spans="1:2" x14ac:dyDescent="0.3">
      <c r="A662" s="4" t="str">
        <f>"26.1005"</f>
        <v>26.1005</v>
      </c>
      <c r="B662" s="4" t="s">
        <v>662</v>
      </c>
    </row>
    <row r="663" spans="1:2" x14ac:dyDescent="0.3">
      <c r="A663" s="4" t="str">
        <f>"26.1006"</f>
        <v>26.1006</v>
      </c>
      <c r="B663" s="4" t="s">
        <v>663</v>
      </c>
    </row>
    <row r="664" spans="1:2" ht="15" customHeight="1" x14ac:dyDescent="0.3">
      <c r="A664" s="4" t="str">
        <f>"26.1007"</f>
        <v>26.1007</v>
      </c>
      <c r="B664" s="4" t="s">
        <v>664</v>
      </c>
    </row>
    <row r="665" spans="1:2" x14ac:dyDescent="0.3">
      <c r="A665" s="4" t="str">
        <f>"26.1099"</f>
        <v>26.1099</v>
      </c>
      <c r="B665" s="4" t="s">
        <v>665</v>
      </c>
    </row>
    <row r="666" spans="1:2" x14ac:dyDescent="0.3">
      <c r="A666" s="4" t="str">
        <f>"26.1101"</f>
        <v>26.1101</v>
      </c>
      <c r="B666" s="4" t="s">
        <v>666</v>
      </c>
    </row>
    <row r="667" spans="1:2" x14ac:dyDescent="0.3">
      <c r="A667" s="4" t="str">
        <f>"26.1102"</f>
        <v>26.1102</v>
      </c>
      <c r="B667" s="4" t="s">
        <v>667</v>
      </c>
    </row>
    <row r="668" spans="1:2" x14ac:dyDescent="0.3">
      <c r="A668" s="4" t="str">
        <f>"26.1103"</f>
        <v>26.1103</v>
      </c>
      <c r="B668" s="4" t="s">
        <v>668</v>
      </c>
    </row>
    <row r="669" spans="1:2" x14ac:dyDescent="0.3">
      <c r="A669" s="4" t="str">
        <f>"26.1104"</f>
        <v>26.1104</v>
      </c>
      <c r="B669" s="4" t="s">
        <v>669</v>
      </c>
    </row>
    <row r="670" spans="1:2" x14ac:dyDescent="0.3">
      <c r="A670" s="4" t="str">
        <f>"26.1199"</f>
        <v>26.1199</v>
      </c>
      <c r="B670" s="4" t="s">
        <v>670</v>
      </c>
    </row>
    <row r="671" spans="1:2" x14ac:dyDescent="0.3">
      <c r="A671" s="4" t="str">
        <f>"26.1201"</f>
        <v>26.1201</v>
      </c>
      <c r="B671" s="4" t="s">
        <v>671</v>
      </c>
    </row>
    <row r="672" spans="1:2" x14ac:dyDescent="0.3">
      <c r="A672" s="4" t="str">
        <f>"26.1301"</f>
        <v>26.1301</v>
      </c>
      <c r="B672" s="4" t="s">
        <v>672</v>
      </c>
    </row>
    <row r="673" spans="1:2" x14ac:dyDescent="0.3">
      <c r="A673" s="4" t="str">
        <f>"26.1302"</f>
        <v>26.1302</v>
      </c>
      <c r="B673" s="4" t="s">
        <v>673</v>
      </c>
    </row>
    <row r="674" spans="1:2" x14ac:dyDescent="0.3">
      <c r="A674" s="4" t="str">
        <f>"26.1303"</f>
        <v>26.1303</v>
      </c>
      <c r="B674" s="4" t="s">
        <v>674</v>
      </c>
    </row>
    <row r="675" spans="1:2" x14ac:dyDescent="0.3">
      <c r="A675" s="4" t="str">
        <f>"26.1304"</f>
        <v>26.1304</v>
      </c>
      <c r="B675" s="4" t="s">
        <v>675</v>
      </c>
    </row>
    <row r="676" spans="1:2" x14ac:dyDescent="0.3">
      <c r="A676" s="4" t="str">
        <f>"26.1305"</f>
        <v>26.1305</v>
      </c>
      <c r="B676" s="4" t="s">
        <v>676</v>
      </c>
    </row>
    <row r="677" spans="1:2" x14ac:dyDescent="0.3">
      <c r="A677" s="4" t="str">
        <f>"26.1306"</f>
        <v>26.1306</v>
      </c>
      <c r="B677" s="4" t="s">
        <v>677</v>
      </c>
    </row>
    <row r="678" spans="1:2" x14ac:dyDescent="0.3">
      <c r="A678" s="4" t="str">
        <f>"26.1307"</f>
        <v>26.1307</v>
      </c>
      <c r="B678" s="4" t="s">
        <v>678</v>
      </c>
    </row>
    <row r="679" spans="1:2" x14ac:dyDescent="0.3">
      <c r="A679" s="4" t="str">
        <f>"26.1308"</f>
        <v>26.1308</v>
      </c>
      <c r="B679" s="4" t="s">
        <v>679</v>
      </c>
    </row>
    <row r="680" spans="1:2" x14ac:dyDescent="0.3">
      <c r="A680" s="4" t="str">
        <f>"26.1309"</f>
        <v>26.1309</v>
      </c>
      <c r="B680" s="4" t="s">
        <v>680</v>
      </c>
    </row>
    <row r="681" spans="1:2" x14ac:dyDescent="0.3">
      <c r="A681" s="4" t="str">
        <f>"26.1310"</f>
        <v>26.1310</v>
      </c>
      <c r="B681" s="4" t="s">
        <v>681</v>
      </c>
    </row>
    <row r="682" spans="1:2" x14ac:dyDescent="0.3">
      <c r="A682" s="4" t="str">
        <f>"26.1399"</f>
        <v>26.1399</v>
      </c>
      <c r="B682" s="4" t="s">
        <v>682</v>
      </c>
    </row>
    <row r="683" spans="1:2" x14ac:dyDescent="0.3">
      <c r="A683" s="4" t="str">
        <f>"26.1401"</f>
        <v>26.1401</v>
      </c>
      <c r="B683" s="4" t="s">
        <v>683</v>
      </c>
    </row>
    <row r="684" spans="1:2" x14ac:dyDescent="0.3">
      <c r="A684" s="4" t="str">
        <f>"26.1501"</f>
        <v>26.1501</v>
      </c>
      <c r="B684" s="4" t="s">
        <v>684</v>
      </c>
    </row>
    <row r="685" spans="1:2" x14ac:dyDescent="0.3">
      <c r="A685" s="4" t="str">
        <f>"26.1502"</f>
        <v>26.1502</v>
      </c>
      <c r="B685" s="4" t="s">
        <v>620</v>
      </c>
    </row>
    <row r="686" spans="1:2" x14ac:dyDescent="0.3">
      <c r="A686" s="4" t="str">
        <f>"26.1503"</f>
        <v>26.1503</v>
      </c>
      <c r="B686" s="4" t="s">
        <v>685</v>
      </c>
    </row>
    <row r="687" spans="1:2" x14ac:dyDescent="0.3">
      <c r="A687" s="4" t="str">
        <f>"26.1504"</f>
        <v>26.1504</v>
      </c>
      <c r="B687" s="4" t="s">
        <v>686</v>
      </c>
    </row>
    <row r="688" spans="1:2" x14ac:dyDescent="0.3">
      <c r="A688" s="4" t="str">
        <f>"26.1599"</f>
        <v>26.1599</v>
      </c>
      <c r="B688" s="4" t="s">
        <v>687</v>
      </c>
    </row>
    <row r="689" spans="1:2" x14ac:dyDescent="0.3">
      <c r="A689" s="4" t="str">
        <f>"26.9999"</f>
        <v>26.9999</v>
      </c>
      <c r="B689" s="4" t="s">
        <v>688</v>
      </c>
    </row>
    <row r="690" spans="1:2" x14ac:dyDescent="0.3">
      <c r="A690" s="4" t="str">
        <f>"27.0101"</f>
        <v>27.0101</v>
      </c>
      <c r="B690" s="4" t="s">
        <v>689</v>
      </c>
    </row>
    <row r="691" spans="1:2" x14ac:dyDescent="0.3">
      <c r="A691" s="4" t="str">
        <f>"27.0102"</f>
        <v>27.0102</v>
      </c>
      <c r="B691" s="4" t="s">
        <v>690</v>
      </c>
    </row>
    <row r="692" spans="1:2" x14ac:dyDescent="0.3">
      <c r="A692" s="4" t="str">
        <f>"27.0103"</f>
        <v>27.0103</v>
      </c>
      <c r="B692" s="4" t="s">
        <v>691</v>
      </c>
    </row>
    <row r="693" spans="1:2" x14ac:dyDescent="0.3">
      <c r="A693" s="4" t="str">
        <f>"27.0104"</f>
        <v>27.0104</v>
      </c>
      <c r="B693" s="4" t="s">
        <v>692</v>
      </c>
    </row>
    <row r="694" spans="1:2" x14ac:dyDescent="0.3">
      <c r="A694" s="4" t="str">
        <f>"27.0105"</f>
        <v>27.0105</v>
      </c>
      <c r="B694" s="4" t="s">
        <v>693</v>
      </c>
    </row>
    <row r="695" spans="1:2" x14ac:dyDescent="0.3">
      <c r="A695" s="4" t="str">
        <f>"27.0199"</f>
        <v>27.0199</v>
      </c>
      <c r="B695" s="4" t="s">
        <v>694</v>
      </c>
    </row>
    <row r="696" spans="1:2" x14ac:dyDescent="0.3">
      <c r="A696" s="4" t="str">
        <f>"27.0301"</f>
        <v>27.0301</v>
      </c>
      <c r="B696" s="4" t="s">
        <v>695</v>
      </c>
    </row>
    <row r="697" spans="1:2" x14ac:dyDescent="0.3">
      <c r="A697" s="4" t="str">
        <f>"27.0303"</f>
        <v>27.0303</v>
      </c>
      <c r="B697" s="4" t="s">
        <v>696</v>
      </c>
    </row>
    <row r="698" spans="1:2" x14ac:dyDescent="0.3">
      <c r="A698" s="4" t="str">
        <f>"27.0304"</f>
        <v>27.0304</v>
      </c>
      <c r="B698" s="4" t="s">
        <v>697</v>
      </c>
    </row>
    <row r="699" spans="1:2" x14ac:dyDescent="0.3">
      <c r="A699" s="4" t="str">
        <f>"27.0305"</f>
        <v>27.0305</v>
      </c>
      <c r="B699" s="4" t="s">
        <v>698</v>
      </c>
    </row>
    <row r="700" spans="1:2" x14ac:dyDescent="0.3">
      <c r="A700" s="4" t="str">
        <f>"27.0306"</f>
        <v>27.0306</v>
      </c>
      <c r="B700" s="4" t="s">
        <v>699</v>
      </c>
    </row>
    <row r="701" spans="1:2" x14ac:dyDescent="0.3">
      <c r="A701" s="4" t="str">
        <f>"27.0399"</f>
        <v>27.0399</v>
      </c>
      <c r="B701" s="4" t="s">
        <v>700</v>
      </c>
    </row>
    <row r="702" spans="1:2" x14ac:dyDescent="0.3">
      <c r="A702" s="4" t="str">
        <f>"27.0501"</f>
        <v>27.0501</v>
      </c>
      <c r="B702" s="4" t="s">
        <v>701</v>
      </c>
    </row>
    <row r="703" spans="1:2" x14ac:dyDescent="0.3">
      <c r="A703" s="4" t="str">
        <f>"27.0502"</f>
        <v>27.0502</v>
      </c>
      <c r="B703" s="4" t="s">
        <v>702</v>
      </c>
    </row>
    <row r="704" spans="1:2" x14ac:dyDescent="0.3">
      <c r="A704" s="4" t="str">
        <f>"27.0503"</f>
        <v>27.0503</v>
      </c>
      <c r="B704" s="4" t="s">
        <v>703</v>
      </c>
    </row>
    <row r="705" spans="1:2" x14ac:dyDescent="0.3">
      <c r="A705" s="4" t="str">
        <f>"27.0599"</f>
        <v>27.0599</v>
      </c>
      <c r="B705" s="4" t="s">
        <v>704</v>
      </c>
    </row>
    <row r="706" spans="1:2" x14ac:dyDescent="0.3">
      <c r="A706" s="4" t="str">
        <f>"27.9999"</f>
        <v>27.9999</v>
      </c>
      <c r="B706" s="4" t="s">
        <v>705</v>
      </c>
    </row>
    <row r="707" spans="1:2" x14ac:dyDescent="0.3">
      <c r="A707" s="4" t="str">
        <f>"30.0000"</f>
        <v>30.0000</v>
      </c>
      <c r="B707" s="4" t="s">
        <v>706</v>
      </c>
    </row>
    <row r="708" spans="1:2" x14ac:dyDescent="0.3">
      <c r="A708" s="4" t="str">
        <f>"30.0101"</f>
        <v>30.0101</v>
      </c>
      <c r="B708" s="4" t="s">
        <v>707</v>
      </c>
    </row>
    <row r="709" spans="1:2" ht="15" customHeight="1" x14ac:dyDescent="0.3">
      <c r="A709" s="4" t="str">
        <f>"30.0501"</f>
        <v>30.0501</v>
      </c>
      <c r="B709" s="4" t="s">
        <v>708</v>
      </c>
    </row>
    <row r="710" spans="1:2" x14ac:dyDescent="0.3">
      <c r="A710" s="4" t="str">
        <f>"30.0601"</f>
        <v>30.0601</v>
      </c>
      <c r="B710" s="4" t="s">
        <v>709</v>
      </c>
    </row>
    <row r="711" spans="1:2" x14ac:dyDescent="0.3">
      <c r="A711" s="4" t="str">
        <f>"30.0801"</f>
        <v>30.0801</v>
      </c>
      <c r="B711" s="4" t="s">
        <v>710</v>
      </c>
    </row>
    <row r="712" spans="1:2" x14ac:dyDescent="0.3">
      <c r="A712" s="4" t="str">
        <f>"30.1001"</f>
        <v>30.1001</v>
      </c>
      <c r="B712" s="4" t="s">
        <v>711</v>
      </c>
    </row>
    <row r="713" spans="1:2" x14ac:dyDescent="0.3">
      <c r="A713" s="4" t="str">
        <f>"30.1101"</f>
        <v>30.1101</v>
      </c>
      <c r="B713" s="4" t="s">
        <v>712</v>
      </c>
    </row>
    <row r="714" spans="1:2" x14ac:dyDescent="0.3">
      <c r="A714" s="4" t="str">
        <f>"30.1201"</f>
        <v>30.1201</v>
      </c>
      <c r="B714" s="4" t="s">
        <v>713</v>
      </c>
    </row>
    <row r="715" spans="1:2" x14ac:dyDescent="0.3">
      <c r="A715" s="4" t="str">
        <f>"30.1202"</f>
        <v>30.1202</v>
      </c>
      <c r="B715" s="4" t="s">
        <v>714</v>
      </c>
    </row>
    <row r="716" spans="1:2" x14ac:dyDescent="0.3">
      <c r="A716" s="4" t="str">
        <f>"30.1299"</f>
        <v>30.1299</v>
      </c>
      <c r="B716" s="4" t="s">
        <v>715</v>
      </c>
    </row>
    <row r="717" spans="1:2" x14ac:dyDescent="0.3">
      <c r="A717" s="4" t="str">
        <f>"30.1301"</f>
        <v>30.1301</v>
      </c>
      <c r="B717" s="4" t="s">
        <v>716</v>
      </c>
    </row>
    <row r="718" spans="1:2" x14ac:dyDescent="0.3">
      <c r="A718" s="4" t="str">
        <f>"30.1401"</f>
        <v>30.1401</v>
      </c>
      <c r="B718" s="4" t="s">
        <v>717</v>
      </c>
    </row>
    <row r="719" spans="1:2" x14ac:dyDescent="0.3">
      <c r="A719" s="4" t="str">
        <f>"30.1501"</f>
        <v>30.1501</v>
      </c>
      <c r="B719" s="4" t="s">
        <v>718</v>
      </c>
    </row>
    <row r="720" spans="1:2" x14ac:dyDescent="0.3">
      <c r="A720" s="4" t="str">
        <f>"30.1601"</f>
        <v>30.1601</v>
      </c>
      <c r="B720" s="4" t="s">
        <v>719</v>
      </c>
    </row>
    <row r="721" spans="1:2" x14ac:dyDescent="0.3">
      <c r="A721" s="4" t="str">
        <f>"30.1701"</f>
        <v>30.1701</v>
      </c>
      <c r="B721" s="4" t="s">
        <v>720</v>
      </c>
    </row>
    <row r="722" spans="1:2" x14ac:dyDescent="0.3">
      <c r="A722" s="4" t="str">
        <f>"30.1801"</f>
        <v>30.1801</v>
      </c>
      <c r="B722" s="4" t="s">
        <v>721</v>
      </c>
    </row>
    <row r="723" spans="1:2" x14ac:dyDescent="0.3">
      <c r="A723" s="4" t="str">
        <f>"30.1901"</f>
        <v>30.1901</v>
      </c>
      <c r="B723" s="4" t="s">
        <v>722</v>
      </c>
    </row>
    <row r="724" spans="1:2" x14ac:dyDescent="0.3">
      <c r="A724" s="4" t="str">
        <f>"30.2001"</f>
        <v>30.2001</v>
      </c>
      <c r="B724" s="4" t="s">
        <v>723</v>
      </c>
    </row>
    <row r="725" spans="1:2" x14ac:dyDescent="0.3">
      <c r="A725" s="4" t="str">
        <f>"30.2101"</f>
        <v>30.2101</v>
      </c>
      <c r="B725" s="4" t="s">
        <v>724</v>
      </c>
    </row>
    <row r="726" spans="1:2" x14ac:dyDescent="0.3">
      <c r="A726" s="4" t="str">
        <f>"30.2201"</f>
        <v>30.2201</v>
      </c>
      <c r="B726" s="4" t="s">
        <v>725</v>
      </c>
    </row>
    <row r="727" spans="1:2" x14ac:dyDescent="0.3">
      <c r="A727" s="4" t="str">
        <f>"30.2202"</f>
        <v>30.2202</v>
      </c>
      <c r="B727" s="4" t="s">
        <v>726</v>
      </c>
    </row>
    <row r="728" spans="1:2" x14ac:dyDescent="0.3">
      <c r="A728" s="4" t="str">
        <f>"30.2301"</f>
        <v>30.2301</v>
      </c>
      <c r="B728" s="4" t="s">
        <v>727</v>
      </c>
    </row>
    <row r="729" spans="1:2" x14ac:dyDescent="0.3">
      <c r="A729" s="4" t="str">
        <f>"30.2501"</f>
        <v>30.2501</v>
      </c>
      <c r="B729" s="4" t="s">
        <v>728</v>
      </c>
    </row>
    <row r="730" spans="1:2" x14ac:dyDescent="0.3">
      <c r="A730" s="4" t="str">
        <f>"30.2601"</f>
        <v>30.2601</v>
      </c>
      <c r="B730" s="4" t="s">
        <v>729</v>
      </c>
    </row>
    <row r="731" spans="1:2" x14ac:dyDescent="0.3">
      <c r="A731" s="4" t="str">
        <f>"30.2701"</f>
        <v>30.2701</v>
      </c>
      <c r="B731" s="4" t="s">
        <v>730</v>
      </c>
    </row>
    <row r="732" spans="1:2" x14ac:dyDescent="0.3">
      <c r="A732" s="4" t="str">
        <f>"30.2801"</f>
        <v>30.2801</v>
      </c>
      <c r="B732" s="4" t="s">
        <v>731</v>
      </c>
    </row>
    <row r="733" spans="1:2" x14ac:dyDescent="0.3">
      <c r="A733" s="4" t="str">
        <f>"30.2901"</f>
        <v>30.2901</v>
      </c>
      <c r="B733" s="4" t="s">
        <v>732</v>
      </c>
    </row>
    <row r="734" spans="1:2" x14ac:dyDescent="0.3">
      <c r="A734" s="4" t="str">
        <f>"30.3001"</f>
        <v>30.3001</v>
      </c>
      <c r="B734" s="4" t="s">
        <v>733</v>
      </c>
    </row>
    <row r="735" spans="1:2" x14ac:dyDescent="0.3">
      <c r="A735" s="4" t="str">
        <f>"30.3101"</f>
        <v>30.3101</v>
      </c>
      <c r="B735" s="4" t="s">
        <v>734</v>
      </c>
    </row>
    <row r="736" spans="1:2" x14ac:dyDescent="0.3">
      <c r="A736" s="4" t="str">
        <f>"30.3201"</f>
        <v>30.3201</v>
      </c>
      <c r="B736" s="4" t="s">
        <v>735</v>
      </c>
    </row>
    <row r="737" spans="1:2" x14ac:dyDescent="0.3">
      <c r="A737" s="4" t="str">
        <f>"30.3301"</f>
        <v>30.3301</v>
      </c>
      <c r="B737" s="4" t="s">
        <v>736</v>
      </c>
    </row>
    <row r="738" spans="1:2" x14ac:dyDescent="0.3">
      <c r="A738" s="4" t="str">
        <f>"30.9999"</f>
        <v>30.9999</v>
      </c>
      <c r="B738" s="4" t="s">
        <v>737</v>
      </c>
    </row>
    <row r="739" spans="1:2" x14ac:dyDescent="0.3">
      <c r="A739" s="4" t="str">
        <f>"31.0101"</f>
        <v>31.0101</v>
      </c>
      <c r="B739" s="4" t="s">
        <v>738</v>
      </c>
    </row>
    <row r="740" spans="1:2" x14ac:dyDescent="0.3">
      <c r="A740" s="4" t="str">
        <f>"31.0301"</f>
        <v>31.0301</v>
      </c>
      <c r="B740" s="4" t="s">
        <v>739</v>
      </c>
    </row>
    <row r="741" spans="1:2" x14ac:dyDescent="0.3">
      <c r="A741" s="4" t="str">
        <f>"31.0302"</f>
        <v>31.0302</v>
      </c>
      <c r="B741" s="4" t="s">
        <v>740</v>
      </c>
    </row>
    <row r="742" spans="1:2" x14ac:dyDescent="0.3">
      <c r="A742" s="4" t="str">
        <f>"31.0399"</f>
        <v>31.0399</v>
      </c>
      <c r="B742" s="4" t="s">
        <v>741</v>
      </c>
    </row>
    <row r="743" spans="1:2" x14ac:dyDescent="0.3">
      <c r="A743" s="4" t="str">
        <f>"31.0501"</f>
        <v>31.0501</v>
      </c>
      <c r="B743" s="4" t="s">
        <v>742</v>
      </c>
    </row>
    <row r="744" spans="1:2" x14ac:dyDescent="0.3">
      <c r="A744" s="4" t="str">
        <f>"31.0504"</f>
        <v>31.0504</v>
      </c>
      <c r="B744" s="4" t="s">
        <v>743</v>
      </c>
    </row>
    <row r="745" spans="1:2" x14ac:dyDescent="0.3">
      <c r="A745" s="4" t="str">
        <f>"31.0505"</f>
        <v>31.0505</v>
      </c>
      <c r="B745" s="4" t="s">
        <v>744</v>
      </c>
    </row>
    <row r="746" spans="1:2" x14ac:dyDescent="0.3">
      <c r="A746" s="4" t="str">
        <f>"31.0507"</f>
        <v>31.0507</v>
      </c>
      <c r="B746" s="4" t="s">
        <v>745</v>
      </c>
    </row>
    <row r="747" spans="1:2" x14ac:dyDescent="0.3">
      <c r="A747" s="4" t="str">
        <f>"31.0508"</f>
        <v>31.0508</v>
      </c>
      <c r="B747" s="4" t="s">
        <v>746</v>
      </c>
    </row>
    <row r="748" spans="1:2" x14ac:dyDescent="0.3">
      <c r="A748" s="4" t="str">
        <f>"31.0599"</f>
        <v>31.0599</v>
      </c>
      <c r="B748" s="4" t="s">
        <v>747</v>
      </c>
    </row>
    <row r="749" spans="1:2" x14ac:dyDescent="0.3">
      <c r="A749" s="4" t="str">
        <f>"31.0601"</f>
        <v>31.0601</v>
      </c>
      <c r="B749" s="4" t="s">
        <v>748</v>
      </c>
    </row>
    <row r="750" spans="1:2" x14ac:dyDescent="0.3">
      <c r="A750" s="4" t="str">
        <f>"31.9999"</f>
        <v>31.9999</v>
      </c>
      <c r="B750" s="4" t="s">
        <v>749</v>
      </c>
    </row>
    <row r="751" spans="1:2" x14ac:dyDescent="0.3">
      <c r="A751" s="4" t="str">
        <f>"38.0001"</f>
        <v>38.0001</v>
      </c>
      <c r="B751" s="4" t="s">
        <v>750</v>
      </c>
    </row>
    <row r="752" spans="1:2" x14ac:dyDescent="0.3">
      <c r="A752" s="4" t="str">
        <f>"38.0101"</f>
        <v>38.0101</v>
      </c>
      <c r="B752" s="4" t="s">
        <v>751</v>
      </c>
    </row>
    <row r="753" spans="1:2" x14ac:dyDescent="0.3">
      <c r="A753" s="4" t="str">
        <f>"38.0102"</f>
        <v>38.0102</v>
      </c>
      <c r="B753" s="4" t="s">
        <v>752</v>
      </c>
    </row>
    <row r="754" spans="1:2" x14ac:dyDescent="0.3">
      <c r="A754" s="4" t="str">
        <f>"38.0103"</f>
        <v>38.0103</v>
      </c>
      <c r="B754" s="4" t="s">
        <v>753</v>
      </c>
    </row>
    <row r="755" spans="1:2" x14ac:dyDescent="0.3">
      <c r="A755" s="4" t="str">
        <f>"38.0104"</f>
        <v>38.0104</v>
      </c>
      <c r="B755" s="4" t="s">
        <v>754</v>
      </c>
    </row>
    <row r="756" spans="1:2" x14ac:dyDescent="0.3">
      <c r="A756" s="4" t="str">
        <f>"38.0199"</f>
        <v>38.0199</v>
      </c>
      <c r="B756" s="4" t="s">
        <v>755</v>
      </c>
    </row>
    <row r="757" spans="1:2" x14ac:dyDescent="0.3">
      <c r="A757" s="4" t="str">
        <f>"38.0201"</f>
        <v>38.0201</v>
      </c>
      <c r="B757" s="4" t="s">
        <v>756</v>
      </c>
    </row>
    <row r="758" spans="1:2" x14ac:dyDescent="0.3">
      <c r="A758" s="4" t="str">
        <f>"38.0202"</f>
        <v>38.0202</v>
      </c>
      <c r="B758" s="4" t="s">
        <v>757</v>
      </c>
    </row>
    <row r="759" spans="1:2" x14ac:dyDescent="0.3">
      <c r="A759" s="4" t="str">
        <f>"38.0203"</f>
        <v>38.0203</v>
      </c>
      <c r="B759" s="4" t="s">
        <v>758</v>
      </c>
    </row>
    <row r="760" spans="1:2" x14ac:dyDescent="0.3">
      <c r="A760" s="4" t="str">
        <f>"38.0204"</f>
        <v>38.0204</v>
      </c>
      <c r="B760" s="4" t="s">
        <v>759</v>
      </c>
    </row>
    <row r="761" spans="1:2" x14ac:dyDescent="0.3">
      <c r="A761" s="4" t="str">
        <f>"38.0205"</f>
        <v>38.0205</v>
      </c>
      <c r="B761" s="4" t="s">
        <v>760</v>
      </c>
    </row>
    <row r="762" spans="1:2" x14ac:dyDescent="0.3">
      <c r="A762" s="4" t="str">
        <f>"38.0206"</f>
        <v>38.0206</v>
      </c>
      <c r="B762" s="4" t="s">
        <v>761</v>
      </c>
    </row>
    <row r="763" spans="1:2" x14ac:dyDescent="0.3">
      <c r="A763" s="4" t="str">
        <f>"38.0299"</f>
        <v>38.0299</v>
      </c>
      <c r="B763" s="4" t="s">
        <v>762</v>
      </c>
    </row>
    <row r="764" spans="1:2" x14ac:dyDescent="0.3">
      <c r="A764" s="4" t="str">
        <f>"38.9999"</f>
        <v>38.9999</v>
      </c>
      <c r="B764" s="4" t="s">
        <v>763</v>
      </c>
    </row>
    <row r="765" spans="1:2" x14ac:dyDescent="0.3">
      <c r="A765" s="4" t="str">
        <f>"39.0201"</f>
        <v>39.0201</v>
      </c>
      <c r="B765" s="4" t="s">
        <v>764</v>
      </c>
    </row>
    <row r="766" spans="1:2" x14ac:dyDescent="0.3">
      <c r="A766" s="4" t="str">
        <f>"39.0301"</f>
        <v>39.0301</v>
      </c>
      <c r="B766" s="4" t="s">
        <v>765</v>
      </c>
    </row>
    <row r="767" spans="1:2" x14ac:dyDescent="0.3">
      <c r="A767" s="4" t="str">
        <f>"39.0401"</f>
        <v>39.0401</v>
      </c>
      <c r="B767" s="4" t="s">
        <v>766</v>
      </c>
    </row>
    <row r="768" spans="1:2" x14ac:dyDescent="0.3">
      <c r="A768" s="4" t="str">
        <f>"39.0501"</f>
        <v>39.0501</v>
      </c>
      <c r="B768" s="4" t="s">
        <v>767</v>
      </c>
    </row>
    <row r="769" spans="1:2" x14ac:dyDescent="0.3">
      <c r="A769" s="4" t="str">
        <f>"39.0601"</f>
        <v>39.0601</v>
      </c>
      <c r="B769" s="4" t="s">
        <v>768</v>
      </c>
    </row>
    <row r="770" spans="1:2" ht="15" customHeight="1" x14ac:dyDescent="0.3">
      <c r="A770" s="4" t="str">
        <f>"39.0602"</f>
        <v>39.0602</v>
      </c>
      <c r="B770" s="4" t="s">
        <v>769</v>
      </c>
    </row>
    <row r="771" spans="1:2" x14ac:dyDescent="0.3">
      <c r="A771" s="4" t="str">
        <f>"39.0604"</f>
        <v>39.0604</v>
      </c>
      <c r="B771" s="4" t="s">
        <v>770</v>
      </c>
    </row>
    <row r="772" spans="1:2" x14ac:dyDescent="0.3">
      <c r="A772" s="4" t="str">
        <f>"39.0605"</f>
        <v>39.0605</v>
      </c>
      <c r="B772" s="4" t="s">
        <v>771</v>
      </c>
    </row>
    <row r="773" spans="1:2" x14ac:dyDescent="0.3">
      <c r="A773" s="4" t="str">
        <f>"39.0606"</f>
        <v>39.0606</v>
      </c>
      <c r="B773" s="4" t="s">
        <v>772</v>
      </c>
    </row>
    <row r="774" spans="1:2" x14ac:dyDescent="0.3">
      <c r="A774" s="4" t="str">
        <f>"39.0699"</f>
        <v>39.0699</v>
      </c>
      <c r="B774" s="4" t="s">
        <v>773</v>
      </c>
    </row>
    <row r="775" spans="1:2" x14ac:dyDescent="0.3">
      <c r="A775" s="4" t="str">
        <f>"39.0701"</f>
        <v>39.0701</v>
      </c>
      <c r="B775" s="4" t="s">
        <v>774</v>
      </c>
    </row>
    <row r="776" spans="1:2" x14ac:dyDescent="0.3">
      <c r="A776" s="4" t="str">
        <f>"39.0702"</f>
        <v>39.0702</v>
      </c>
      <c r="B776" s="4" t="s">
        <v>775</v>
      </c>
    </row>
    <row r="777" spans="1:2" x14ac:dyDescent="0.3">
      <c r="A777" s="4" t="str">
        <f>"39.0703"</f>
        <v>39.0703</v>
      </c>
      <c r="B777" s="4" t="s">
        <v>776</v>
      </c>
    </row>
    <row r="778" spans="1:2" x14ac:dyDescent="0.3">
      <c r="A778" s="4" t="str">
        <f>"39.0704"</f>
        <v>39.0704</v>
      </c>
      <c r="B778" s="4" t="s">
        <v>777</v>
      </c>
    </row>
    <row r="779" spans="1:2" x14ac:dyDescent="0.3">
      <c r="A779" s="4" t="str">
        <f>"39.0705"</f>
        <v>39.0705</v>
      </c>
      <c r="B779" s="4" t="s">
        <v>778</v>
      </c>
    </row>
    <row r="780" spans="1:2" x14ac:dyDescent="0.3">
      <c r="A780" s="4" t="str">
        <f>"39.0799"</f>
        <v>39.0799</v>
      </c>
      <c r="B780" s="4" t="s">
        <v>779</v>
      </c>
    </row>
    <row r="781" spans="1:2" x14ac:dyDescent="0.3">
      <c r="A781" s="4" t="str">
        <f>"39.9999"</f>
        <v>39.9999</v>
      </c>
      <c r="B781" s="4" t="s">
        <v>780</v>
      </c>
    </row>
    <row r="782" spans="1:2" x14ac:dyDescent="0.3">
      <c r="A782" s="4" t="str">
        <f>"40.0101"</f>
        <v>40.0101</v>
      </c>
      <c r="B782" s="4" t="s">
        <v>781</v>
      </c>
    </row>
    <row r="783" spans="1:2" x14ac:dyDescent="0.3">
      <c r="A783" s="4" t="str">
        <f>"40.0201"</f>
        <v>40.0201</v>
      </c>
      <c r="B783" s="4" t="s">
        <v>782</v>
      </c>
    </row>
    <row r="784" spans="1:2" x14ac:dyDescent="0.3">
      <c r="A784" s="4" t="str">
        <f>"40.0202"</f>
        <v>40.0202</v>
      </c>
      <c r="B784" s="4" t="s">
        <v>783</v>
      </c>
    </row>
    <row r="785" spans="1:2" x14ac:dyDescent="0.3">
      <c r="A785" s="4" t="str">
        <f>"40.0203"</f>
        <v>40.0203</v>
      </c>
      <c r="B785" s="4" t="s">
        <v>784</v>
      </c>
    </row>
    <row r="786" spans="1:2" x14ac:dyDescent="0.3">
      <c r="A786" s="4" t="str">
        <f>"40.0299"</f>
        <v>40.0299</v>
      </c>
      <c r="B786" s="4" t="s">
        <v>785</v>
      </c>
    </row>
    <row r="787" spans="1:2" x14ac:dyDescent="0.3">
      <c r="A787" s="4" t="str">
        <f>"40.0401"</f>
        <v>40.0401</v>
      </c>
      <c r="B787" s="4" t="s">
        <v>786</v>
      </c>
    </row>
    <row r="788" spans="1:2" x14ac:dyDescent="0.3">
      <c r="A788" s="4" t="str">
        <f>"40.0402"</f>
        <v>40.0402</v>
      </c>
      <c r="B788" s="4" t="s">
        <v>787</v>
      </c>
    </row>
    <row r="789" spans="1:2" x14ac:dyDescent="0.3">
      <c r="A789" s="4" t="str">
        <f>"40.0403"</f>
        <v>40.0403</v>
      </c>
      <c r="B789" s="4" t="s">
        <v>788</v>
      </c>
    </row>
    <row r="790" spans="1:2" x14ac:dyDescent="0.3">
      <c r="A790" s="4" t="str">
        <f>"40.0404"</f>
        <v>40.0404</v>
      </c>
      <c r="B790" s="4" t="s">
        <v>789</v>
      </c>
    </row>
    <row r="791" spans="1:2" x14ac:dyDescent="0.3">
      <c r="A791" s="4" t="str">
        <f>"40.0499"</f>
        <v>40.0499</v>
      </c>
      <c r="B791" s="4" t="s">
        <v>790</v>
      </c>
    </row>
    <row r="792" spans="1:2" x14ac:dyDescent="0.3">
      <c r="A792" s="4" t="str">
        <f>"40.0501"</f>
        <v>40.0501</v>
      </c>
      <c r="B792" s="4" t="s">
        <v>791</v>
      </c>
    </row>
    <row r="793" spans="1:2" x14ac:dyDescent="0.3">
      <c r="A793" s="4" t="str">
        <f>"40.0502"</f>
        <v>40.0502</v>
      </c>
      <c r="B793" s="4" t="s">
        <v>792</v>
      </c>
    </row>
    <row r="794" spans="1:2" x14ac:dyDescent="0.3">
      <c r="A794" s="4" t="str">
        <f>"40.0503"</f>
        <v>40.0503</v>
      </c>
      <c r="B794" s="4" t="s">
        <v>793</v>
      </c>
    </row>
    <row r="795" spans="1:2" x14ac:dyDescent="0.3">
      <c r="A795" s="4" t="str">
        <f>"40.0504"</f>
        <v>40.0504</v>
      </c>
      <c r="B795" s="4" t="s">
        <v>794</v>
      </c>
    </row>
    <row r="796" spans="1:2" x14ac:dyDescent="0.3">
      <c r="A796" s="4" t="str">
        <f>"40.0506"</f>
        <v>40.0506</v>
      </c>
      <c r="B796" s="4" t="s">
        <v>795</v>
      </c>
    </row>
    <row r="797" spans="1:2" x14ac:dyDescent="0.3">
      <c r="A797" s="4" t="str">
        <f>"40.0507"</f>
        <v>40.0507</v>
      </c>
      <c r="B797" s="4" t="s">
        <v>796</v>
      </c>
    </row>
    <row r="798" spans="1:2" x14ac:dyDescent="0.3">
      <c r="A798" s="4" t="str">
        <f>"40.0508"</f>
        <v>40.0508</v>
      </c>
      <c r="B798" s="4" t="s">
        <v>797</v>
      </c>
    </row>
    <row r="799" spans="1:2" x14ac:dyDescent="0.3">
      <c r="A799" s="4" t="str">
        <f>"40.0509"</f>
        <v>40.0509</v>
      </c>
      <c r="B799" s="4" t="s">
        <v>798</v>
      </c>
    </row>
    <row r="800" spans="1:2" x14ac:dyDescent="0.3">
      <c r="A800" s="4" t="str">
        <f>"40.0510"</f>
        <v>40.0510</v>
      </c>
      <c r="B800" s="4" t="s">
        <v>799</v>
      </c>
    </row>
    <row r="801" spans="1:2" x14ac:dyDescent="0.3">
      <c r="A801" s="4" t="str">
        <f>"40.0511"</f>
        <v>40.0511</v>
      </c>
      <c r="B801" s="4" t="s">
        <v>800</v>
      </c>
    </row>
    <row r="802" spans="1:2" x14ac:dyDescent="0.3">
      <c r="A802" s="4" t="str">
        <f>"40.0599"</f>
        <v>40.0599</v>
      </c>
      <c r="B802" s="4" t="s">
        <v>801</v>
      </c>
    </row>
    <row r="803" spans="1:2" x14ac:dyDescent="0.3">
      <c r="A803" s="4" t="str">
        <f>"40.0601"</f>
        <v>40.0601</v>
      </c>
      <c r="B803" s="4" t="s">
        <v>802</v>
      </c>
    </row>
    <row r="804" spans="1:2" x14ac:dyDescent="0.3">
      <c r="A804" s="4" t="str">
        <f>"40.0602"</f>
        <v>40.0602</v>
      </c>
      <c r="B804" s="4" t="s">
        <v>803</v>
      </c>
    </row>
    <row r="805" spans="1:2" x14ac:dyDescent="0.3">
      <c r="A805" s="4" t="str">
        <f>"40.0603"</f>
        <v>40.0603</v>
      </c>
      <c r="B805" s="4" t="s">
        <v>804</v>
      </c>
    </row>
    <row r="806" spans="1:2" x14ac:dyDescent="0.3">
      <c r="A806" s="4" t="str">
        <f>"40.0604"</f>
        <v>40.0604</v>
      </c>
      <c r="B806" s="4" t="s">
        <v>805</v>
      </c>
    </row>
    <row r="807" spans="1:2" x14ac:dyDescent="0.3">
      <c r="A807" s="4" t="str">
        <f>"40.0605"</f>
        <v>40.0605</v>
      </c>
      <c r="B807" s="4" t="s">
        <v>806</v>
      </c>
    </row>
    <row r="808" spans="1:2" x14ac:dyDescent="0.3">
      <c r="A808" s="4" t="str">
        <f>"40.0606"</f>
        <v>40.0606</v>
      </c>
      <c r="B808" s="4" t="s">
        <v>807</v>
      </c>
    </row>
    <row r="809" spans="1:2" x14ac:dyDescent="0.3">
      <c r="A809" s="4" t="str">
        <f>"40.0607"</f>
        <v>40.0607</v>
      </c>
      <c r="B809" s="4" t="s">
        <v>808</v>
      </c>
    </row>
    <row r="810" spans="1:2" x14ac:dyDescent="0.3">
      <c r="A810" s="4" t="str">
        <f>"40.0699"</f>
        <v>40.0699</v>
      </c>
      <c r="B810" s="4" t="s">
        <v>809</v>
      </c>
    </row>
    <row r="811" spans="1:2" x14ac:dyDescent="0.3">
      <c r="A811" s="4" t="str">
        <f>"40.0801"</f>
        <v>40.0801</v>
      </c>
      <c r="B811" s="4" t="s">
        <v>810</v>
      </c>
    </row>
    <row r="812" spans="1:2" x14ac:dyDescent="0.3">
      <c r="A812" s="4" t="str">
        <f>"40.0802"</f>
        <v>40.0802</v>
      </c>
      <c r="B812" s="4" t="s">
        <v>811</v>
      </c>
    </row>
    <row r="813" spans="1:2" x14ac:dyDescent="0.3">
      <c r="A813" s="4" t="str">
        <f>"40.0804"</f>
        <v>40.0804</v>
      </c>
      <c r="B813" s="4" t="s">
        <v>812</v>
      </c>
    </row>
    <row r="814" spans="1:2" x14ac:dyDescent="0.3">
      <c r="A814" s="4" t="str">
        <f>"40.0805"</f>
        <v>40.0805</v>
      </c>
      <c r="B814" s="4" t="s">
        <v>813</v>
      </c>
    </row>
    <row r="815" spans="1:2" x14ac:dyDescent="0.3">
      <c r="A815" s="4" t="str">
        <f>"40.0806"</f>
        <v>40.0806</v>
      </c>
      <c r="B815" s="4" t="s">
        <v>814</v>
      </c>
    </row>
    <row r="816" spans="1:2" x14ac:dyDescent="0.3">
      <c r="A816" s="4" t="str">
        <f>"40.0807"</f>
        <v>40.0807</v>
      </c>
      <c r="B816" s="4" t="s">
        <v>815</v>
      </c>
    </row>
    <row r="817" spans="1:2" x14ac:dyDescent="0.3">
      <c r="A817" s="4" t="str">
        <f>"40.0808"</f>
        <v>40.0808</v>
      </c>
      <c r="B817" s="4" t="s">
        <v>816</v>
      </c>
    </row>
    <row r="818" spans="1:2" x14ac:dyDescent="0.3">
      <c r="A818" s="4" t="str">
        <f>"40.0809"</f>
        <v>40.0809</v>
      </c>
      <c r="B818" s="4" t="s">
        <v>817</v>
      </c>
    </row>
    <row r="819" spans="1:2" x14ac:dyDescent="0.3">
      <c r="A819" s="4" t="str">
        <f>"40.0810"</f>
        <v>40.0810</v>
      </c>
      <c r="B819" s="4" t="s">
        <v>818</v>
      </c>
    </row>
    <row r="820" spans="1:2" x14ac:dyDescent="0.3">
      <c r="A820" s="4" t="str">
        <f>"40.0899"</f>
        <v>40.0899</v>
      </c>
      <c r="B820" s="4" t="s">
        <v>819</v>
      </c>
    </row>
    <row r="821" spans="1:2" x14ac:dyDescent="0.3">
      <c r="A821" s="4" t="str">
        <f>"40.1001"</f>
        <v>40.1001</v>
      </c>
      <c r="B821" s="4" t="s">
        <v>360</v>
      </c>
    </row>
    <row r="822" spans="1:2" x14ac:dyDescent="0.3">
      <c r="A822" s="4" t="str">
        <f>"40.1002"</f>
        <v>40.1002</v>
      </c>
      <c r="B822" s="4" t="s">
        <v>820</v>
      </c>
    </row>
    <row r="823" spans="1:2" x14ac:dyDescent="0.3">
      <c r="A823" s="4" t="str">
        <f>"40.1099"</f>
        <v>40.1099</v>
      </c>
      <c r="B823" s="4" t="s">
        <v>821</v>
      </c>
    </row>
    <row r="824" spans="1:2" x14ac:dyDescent="0.3">
      <c r="A824" s="4" t="str">
        <f>"40.9999"</f>
        <v>40.9999</v>
      </c>
      <c r="B824" s="4" t="s">
        <v>822</v>
      </c>
    </row>
    <row r="825" spans="1:2" x14ac:dyDescent="0.3">
      <c r="A825" s="4" t="str">
        <f>"41.0000"</f>
        <v>41.0000</v>
      </c>
      <c r="B825" s="4" t="s">
        <v>823</v>
      </c>
    </row>
    <row r="826" spans="1:2" x14ac:dyDescent="0.3">
      <c r="A826" s="4" t="str">
        <f>"41.0101"</f>
        <v>41.0101</v>
      </c>
      <c r="B826" s="4" t="s">
        <v>824</v>
      </c>
    </row>
    <row r="827" spans="1:2" x14ac:dyDescent="0.3">
      <c r="A827" s="4" t="str">
        <f>"41.0204"</f>
        <v>41.0204</v>
      </c>
      <c r="B827" s="4" t="s">
        <v>825</v>
      </c>
    </row>
    <row r="828" spans="1:2" x14ac:dyDescent="0.3">
      <c r="A828" s="4" t="str">
        <f>"41.0205"</f>
        <v>41.0205</v>
      </c>
      <c r="B828" s="4" t="s">
        <v>826</v>
      </c>
    </row>
    <row r="829" spans="1:2" x14ac:dyDescent="0.3">
      <c r="A829" s="4" t="str">
        <f>"41.0299"</f>
        <v>41.0299</v>
      </c>
      <c r="B829" s="4" t="s">
        <v>827</v>
      </c>
    </row>
    <row r="830" spans="1:2" x14ac:dyDescent="0.3">
      <c r="A830" s="4" t="str">
        <f>"41.0301"</f>
        <v>41.0301</v>
      </c>
      <c r="B830" s="4" t="s">
        <v>828</v>
      </c>
    </row>
    <row r="831" spans="1:2" x14ac:dyDescent="0.3">
      <c r="A831" s="4" t="str">
        <f>"41.0303"</f>
        <v>41.0303</v>
      </c>
      <c r="B831" s="4" t="s">
        <v>829</v>
      </c>
    </row>
    <row r="832" spans="1:2" x14ac:dyDescent="0.3">
      <c r="A832" s="4" t="str">
        <f>"41.0399"</f>
        <v>41.0399</v>
      </c>
      <c r="B832" s="4" t="s">
        <v>830</v>
      </c>
    </row>
    <row r="833" spans="1:2" x14ac:dyDescent="0.3">
      <c r="A833" s="4" t="str">
        <f>"41.9999"</f>
        <v>41.9999</v>
      </c>
      <c r="B833" s="4" t="s">
        <v>831</v>
      </c>
    </row>
    <row r="834" spans="1:2" x14ac:dyDescent="0.3">
      <c r="A834" s="4" t="str">
        <f>"42.0101"</f>
        <v>42.0101</v>
      </c>
      <c r="B834" s="4" t="s">
        <v>832</v>
      </c>
    </row>
    <row r="835" spans="1:2" x14ac:dyDescent="0.3">
      <c r="A835" s="4" t="str">
        <f>"42.2701"</f>
        <v>42.2701</v>
      </c>
      <c r="B835" s="4" t="s">
        <v>834</v>
      </c>
    </row>
    <row r="836" spans="1:2" x14ac:dyDescent="0.3">
      <c r="A836" s="4" t="str">
        <f>"42.2702"</f>
        <v>42.2702</v>
      </c>
      <c r="B836" s="4" t="s">
        <v>836</v>
      </c>
    </row>
    <row r="837" spans="1:2" x14ac:dyDescent="0.3">
      <c r="A837" s="4" t="str">
        <f>"42.2703"</f>
        <v>42.2703</v>
      </c>
      <c r="B837" s="4" t="s">
        <v>838</v>
      </c>
    </row>
    <row r="838" spans="1:2" x14ac:dyDescent="0.3">
      <c r="A838" s="4" t="str">
        <f>"42.2704"</f>
        <v>42.2704</v>
      </c>
      <c r="B838" s="4" t="s">
        <v>839</v>
      </c>
    </row>
    <row r="839" spans="1:2" x14ac:dyDescent="0.3">
      <c r="A839" s="4" t="str">
        <f>"42.2705"</f>
        <v>42.2705</v>
      </c>
      <c r="B839" s="4" t="s">
        <v>841</v>
      </c>
    </row>
    <row r="840" spans="1:2" x14ac:dyDescent="0.3">
      <c r="A840" s="4" t="str">
        <f>"42.2706"</f>
        <v>42.2706</v>
      </c>
      <c r="B840" s="4" t="s">
        <v>842</v>
      </c>
    </row>
    <row r="841" spans="1:2" x14ac:dyDescent="0.3">
      <c r="A841" s="4" t="str">
        <f>"42.2707"</f>
        <v>42.2707</v>
      </c>
      <c r="B841" s="4" t="s">
        <v>843</v>
      </c>
    </row>
    <row r="842" spans="1:2" x14ac:dyDescent="0.3">
      <c r="A842" s="4" t="str">
        <f>"42.2708"</f>
        <v>42.2708</v>
      </c>
      <c r="B842" s="4" t="s">
        <v>846</v>
      </c>
    </row>
    <row r="843" spans="1:2" x14ac:dyDescent="0.3">
      <c r="A843" s="4" t="str">
        <f>"42.2709"</f>
        <v>42.2709</v>
      </c>
      <c r="B843" s="4" t="s">
        <v>851</v>
      </c>
    </row>
    <row r="844" spans="1:2" x14ac:dyDescent="0.3">
      <c r="A844" s="4" t="str">
        <f>"42.2799"</f>
        <v>42.2799</v>
      </c>
      <c r="B844" s="4" t="s">
        <v>854</v>
      </c>
    </row>
    <row r="845" spans="1:2" x14ac:dyDescent="0.3">
      <c r="A845" s="4" t="str">
        <f>"42.2801"</f>
        <v>42.2801</v>
      </c>
      <c r="B845" s="4" t="s">
        <v>833</v>
      </c>
    </row>
    <row r="846" spans="1:2" x14ac:dyDescent="0.3">
      <c r="A846" s="4" t="str">
        <f>"42.2802"</f>
        <v>42.2802</v>
      </c>
      <c r="B846" s="4" t="s">
        <v>835</v>
      </c>
    </row>
    <row r="847" spans="1:2" x14ac:dyDescent="0.3">
      <c r="A847" s="4" t="str">
        <f>"42.2803"</f>
        <v>42.2803</v>
      </c>
      <c r="B847" s="4" t="s">
        <v>837</v>
      </c>
    </row>
    <row r="848" spans="1:2" x14ac:dyDescent="0.3">
      <c r="A848" s="4" t="str">
        <f>"42.2804"</f>
        <v>42.2804</v>
      </c>
      <c r="B848" s="4" t="s">
        <v>840</v>
      </c>
    </row>
    <row r="849" spans="1:2" x14ac:dyDescent="0.3">
      <c r="A849" s="4" t="str">
        <f>"42.2805"</f>
        <v>42.2805</v>
      </c>
      <c r="B849" s="4" t="s">
        <v>844</v>
      </c>
    </row>
    <row r="850" spans="1:2" x14ac:dyDescent="0.3">
      <c r="A850" s="4" t="str">
        <f>"42.2806"</f>
        <v>42.2806</v>
      </c>
      <c r="B850" s="4" t="s">
        <v>845</v>
      </c>
    </row>
    <row r="851" spans="1:2" x14ac:dyDescent="0.3">
      <c r="A851" s="4" t="str">
        <f>"42.2807"</f>
        <v>42.2807</v>
      </c>
      <c r="B851" s="4" t="s">
        <v>847</v>
      </c>
    </row>
    <row r="852" spans="1:2" x14ac:dyDescent="0.3">
      <c r="A852" s="4" t="str">
        <f>"42.2808"</f>
        <v>42.2808</v>
      </c>
      <c r="B852" s="4" t="s">
        <v>848</v>
      </c>
    </row>
    <row r="853" spans="1:2" x14ac:dyDescent="0.3">
      <c r="A853" s="4" t="str">
        <f>"42.2809"</f>
        <v>42.2809</v>
      </c>
      <c r="B853" s="4" t="s">
        <v>849</v>
      </c>
    </row>
    <row r="854" spans="1:2" x14ac:dyDescent="0.3">
      <c r="A854" s="4" t="str">
        <f>"42.2810"</f>
        <v>42.2810</v>
      </c>
      <c r="B854" s="4" t="s">
        <v>850</v>
      </c>
    </row>
    <row r="855" spans="1:2" x14ac:dyDescent="0.3">
      <c r="A855" s="4" t="str">
        <f>"42.2811"</f>
        <v>42.2811</v>
      </c>
      <c r="B855" s="4" t="s">
        <v>852</v>
      </c>
    </row>
    <row r="856" spans="1:2" x14ac:dyDescent="0.3">
      <c r="A856" s="4" t="str">
        <f>"42.2812"</f>
        <v>42.2812</v>
      </c>
      <c r="B856" s="4" t="s">
        <v>853</v>
      </c>
    </row>
    <row r="857" spans="1:2" x14ac:dyDescent="0.3">
      <c r="A857" s="4" t="str">
        <f>"42.2813"</f>
        <v>42.2813</v>
      </c>
      <c r="B857" s="4" t="s">
        <v>855</v>
      </c>
    </row>
    <row r="858" spans="1:2" x14ac:dyDescent="0.3">
      <c r="A858" s="4" t="str">
        <f>"42.2814"</f>
        <v>42.2814</v>
      </c>
      <c r="B858" s="4" t="s">
        <v>856</v>
      </c>
    </row>
    <row r="859" spans="1:2" x14ac:dyDescent="0.3">
      <c r="A859" s="4" t="str">
        <f>"42.2899"</f>
        <v>42.2899</v>
      </c>
      <c r="B859" s="4" t="s">
        <v>857</v>
      </c>
    </row>
    <row r="860" spans="1:2" x14ac:dyDescent="0.3">
      <c r="A860" s="4" t="str">
        <f>"42.9999"</f>
        <v>42.9999</v>
      </c>
      <c r="B860" s="4" t="s">
        <v>858</v>
      </c>
    </row>
    <row r="861" spans="1:2" x14ac:dyDescent="0.3">
      <c r="A861" s="4" t="str">
        <f>"43.0102"</f>
        <v>43.0102</v>
      </c>
      <c r="B861" s="4" t="s">
        <v>859</v>
      </c>
    </row>
    <row r="862" spans="1:2" x14ac:dyDescent="0.3">
      <c r="A862" s="4" t="str">
        <f>"43.0103"</f>
        <v>43.0103</v>
      </c>
      <c r="B862" s="4" t="s">
        <v>860</v>
      </c>
    </row>
    <row r="863" spans="1:2" x14ac:dyDescent="0.3">
      <c r="A863" s="4" t="str">
        <f>"43.0104"</f>
        <v>43.0104</v>
      </c>
      <c r="B863" s="4" t="s">
        <v>861</v>
      </c>
    </row>
    <row r="864" spans="1:2" x14ac:dyDescent="0.3">
      <c r="A864" s="4" t="str">
        <f>"43.0106"</f>
        <v>43.0106</v>
      </c>
      <c r="B864" s="4" t="s">
        <v>862</v>
      </c>
    </row>
    <row r="865" spans="1:2" x14ac:dyDescent="0.3">
      <c r="A865" s="4" t="str">
        <f>"43.0107"</f>
        <v>43.0107</v>
      </c>
      <c r="B865" s="4" t="s">
        <v>863</v>
      </c>
    </row>
    <row r="866" spans="1:2" x14ac:dyDescent="0.3">
      <c r="A866" s="4" t="str">
        <f>"43.0109"</f>
        <v>43.0109</v>
      </c>
      <c r="B866" s="4" t="s">
        <v>864</v>
      </c>
    </row>
    <row r="867" spans="1:2" x14ac:dyDescent="0.3">
      <c r="A867" s="4" t="str">
        <f>"43.0110"</f>
        <v>43.0110</v>
      </c>
      <c r="B867" s="4" t="s">
        <v>865</v>
      </c>
    </row>
    <row r="868" spans="1:2" x14ac:dyDescent="0.3">
      <c r="A868" s="4" t="str">
        <f>"43.0111"</f>
        <v>43.0111</v>
      </c>
      <c r="B868" s="4" t="s">
        <v>866</v>
      </c>
    </row>
    <row r="869" spans="1:2" x14ac:dyDescent="0.3">
      <c r="A869" s="4" t="str">
        <f>"43.0112"</f>
        <v>43.0112</v>
      </c>
      <c r="B869" s="4" t="s">
        <v>867</v>
      </c>
    </row>
    <row r="870" spans="1:2" x14ac:dyDescent="0.3">
      <c r="A870" s="4" t="str">
        <f>"43.0113"</f>
        <v>43.0113</v>
      </c>
      <c r="B870" s="4" t="s">
        <v>868</v>
      </c>
    </row>
    <row r="871" spans="1:2" x14ac:dyDescent="0.3">
      <c r="A871" s="4" t="str">
        <f>"43.0114"</f>
        <v>43.0114</v>
      </c>
      <c r="B871" s="4" t="s">
        <v>869</v>
      </c>
    </row>
    <row r="872" spans="1:2" x14ac:dyDescent="0.3">
      <c r="A872" s="4" t="str">
        <f>"43.0115"</f>
        <v>43.0115</v>
      </c>
      <c r="B872" s="4" t="s">
        <v>870</v>
      </c>
    </row>
    <row r="873" spans="1:2" x14ac:dyDescent="0.3">
      <c r="A873" s="4" t="str">
        <f>"43.0116"</f>
        <v>43.0116</v>
      </c>
      <c r="B873" s="4" t="s">
        <v>871</v>
      </c>
    </row>
    <row r="874" spans="1:2" x14ac:dyDescent="0.3">
      <c r="A874" s="4" t="str">
        <f>"43.0117"</f>
        <v>43.0117</v>
      </c>
      <c r="B874" s="4" t="s">
        <v>872</v>
      </c>
    </row>
    <row r="875" spans="1:2" x14ac:dyDescent="0.3">
      <c r="A875" s="4" t="str">
        <f>"43.0118"</f>
        <v>43.0118</v>
      </c>
      <c r="B875" s="4" t="s">
        <v>873</v>
      </c>
    </row>
    <row r="876" spans="1:2" x14ac:dyDescent="0.3">
      <c r="A876" s="4" t="str">
        <f>"43.0119"</f>
        <v>43.0119</v>
      </c>
      <c r="B876" s="4" t="s">
        <v>874</v>
      </c>
    </row>
    <row r="877" spans="1:2" x14ac:dyDescent="0.3">
      <c r="A877" s="4" t="str">
        <f>"43.0120"</f>
        <v>43.0120</v>
      </c>
      <c r="B877" s="4" t="s">
        <v>875</v>
      </c>
    </row>
    <row r="878" spans="1:2" x14ac:dyDescent="0.3">
      <c r="A878" s="4" t="str">
        <f>"43.0121"</f>
        <v>43.0121</v>
      </c>
      <c r="B878" s="4" t="s">
        <v>876</v>
      </c>
    </row>
    <row r="879" spans="1:2" x14ac:dyDescent="0.3">
      <c r="A879" s="4" t="str">
        <f>"43.0122"</f>
        <v>43.0122</v>
      </c>
      <c r="B879" s="4" t="s">
        <v>877</v>
      </c>
    </row>
    <row r="880" spans="1:2" x14ac:dyDescent="0.3">
      <c r="A880" s="4" t="str">
        <f>"43.0123"</f>
        <v>43.0123</v>
      </c>
      <c r="B880" s="4" t="s">
        <v>878</v>
      </c>
    </row>
    <row r="881" spans="1:2" x14ac:dyDescent="0.3">
      <c r="A881" s="4" t="str">
        <f>"43.0199"</f>
        <v>43.0199</v>
      </c>
      <c r="B881" s="4" t="s">
        <v>879</v>
      </c>
    </row>
    <row r="882" spans="1:2" x14ac:dyDescent="0.3">
      <c r="A882" s="4" t="str">
        <f>"43.0201"</f>
        <v>43.0201</v>
      </c>
      <c r="B882" s="4" t="s">
        <v>880</v>
      </c>
    </row>
    <row r="883" spans="1:2" x14ac:dyDescent="0.3">
      <c r="A883" s="4" t="str">
        <f>"43.0202"</f>
        <v>43.0202</v>
      </c>
      <c r="B883" s="4" t="s">
        <v>881</v>
      </c>
    </row>
    <row r="884" spans="1:2" x14ac:dyDescent="0.3">
      <c r="A884" s="4" t="str">
        <f>"43.0203"</f>
        <v>43.0203</v>
      </c>
      <c r="B884" s="4" t="s">
        <v>882</v>
      </c>
    </row>
    <row r="885" spans="1:2" x14ac:dyDescent="0.3">
      <c r="A885" s="4" t="str">
        <f>"43.0204"</f>
        <v>43.0204</v>
      </c>
      <c r="B885" s="4" t="s">
        <v>883</v>
      </c>
    </row>
    <row r="886" spans="1:2" x14ac:dyDescent="0.3">
      <c r="A886" s="4" t="str">
        <f>"43.0205"</f>
        <v>43.0205</v>
      </c>
      <c r="B886" s="4" t="s">
        <v>884</v>
      </c>
    </row>
    <row r="887" spans="1:2" x14ac:dyDescent="0.3">
      <c r="A887" s="4" t="str">
        <f>"43.0206"</f>
        <v>43.0206</v>
      </c>
      <c r="B887" s="4" t="s">
        <v>885</v>
      </c>
    </row>
    <row r="888" spans="1:2" x14ac:dyDescent="0.3">
      <c r="A888" s="4" t="str">
        <f>"43.0299"</f>
        <v>43.0299</v>
      </c>
      <c r="B888" s="4" t="s">
        <v>886</v>
      </c>
    </row>
    <row r="889" spans="1:2" ht="28.8" x14ac:dyDescent="0.3">
      <c r="A889" s="4" t="str">
        <f>"43.9999"</f>
        <v>43.9999</v>
      </c>
      <c r="B889" s="4" t="s">
        <v>887</v>
      </c>
    </row>
    <row r="890" spans="1:2" x14ac:dyDescent="0.3">
      <c r="A890" s="4" t="str">
        <f>"44.0000"</f>
        <v>44.0000</v>
      </c>
      <c r="B890" s="4" t="s">
        <v>888</v>
      </c>
    </row>
    <row r="891" spans="1:2" x14ac:dyDescent="0.3">
      <c r="A891" s="4" t="str">
        <f>"44.0201"</f>
        <v>44.0201</v>
      </c>
      <c r="B891" s="4" t="s">
        <v>889</v>
      </c>
    </row>
    <row r="892" spans="1:2" x14ac:dyDescent="0.3">
      <c r="A892" s="4" t="str">
        <f>"44.0401"</f>
        <v>44.0401</v>
      </c>
      <c r="B892" s="4" t="s">
        <v>890</v>
      </c>
    </row>
    <row r="893" spans="1:2" x14ac:dyDescent="0.3">
      <c r="A893" s="4" t="str">
        <f>"44.0501"</f>
        <v>44.0501</v>
      </c>
      <c r="B893" s="4" t="s">
        <v>891</v>
      </c>
    </row>
    <row r="894" spans="1:2" x14ac:dyDescent="0.3">
      <c r="A894" s="4" t="str">
        <f>"44.0502"</f>
        <v>44.0502</v>
      </c>
      <c r="B894" s="4" t="s">
        <v>892</v>
      </c>
    </row>
    <row r="895" spans="1:2" x14ac:dyDescent="0.3">
      <c r="A895" s="4" t="str">
        <f>"44.0503"</f>
        <v>44.0503</v>
      </c>
      <c r="B895" s="4" t="s">
        <v>893</v>
      </c>
    </row>
    <row r="896" spans="1:2" x14ac:dyDescent="0.3">
      <c r="A896" s="4" t="str">
        <f>"44.0504"</f>
        <v>44.0504</v>
      </c>
      <c r="B896" s="4" t="s">
        <v>894</v>
      </c>
    </row>
    <row r="897" spans="1:2" x14ac:dyDescent="0.3">
      <c r="A897" s="4" t="str">
        <f>"44.0599"</f>
        <v>44.0599</v>
      </c>
      <c r="B897" s="4" t="s">
        <v>895</v>
      </c>
    </row>
    <row r="898" spans="1:2" x14ac:dyDescent="0.3">
      <c r="A898" s="4" t="str">
        <f>"44.0701"</f>
        <v>44.0701</v>
      </c>
      <c r="B898" s="4" t="s">
        <v>896</v>
      </c>
    </row>
    <row r="899" spans="1:2" x14ac:dyDescent="0.3">
      <c r="A899" s="4" t="str">
        <f>"44.0702"</f>
        <v>44.0702</v>
      </c>
      <c r="B899" s="4" t="s">
        <v>897</v>
      </c>
    </row>
    <row r="900" spans="1:2" x14ac:dyDescent="0.3">
      <c r="A900" s="4" t="str">
        <f>"44.0799"</f>
        <v>44.0799</v>
      </c>
      <c r="B900" s="4" t="s">
        <v>898</v>
      </c>
    </row>
    <row r="901" spans="1:2" x14ac:dyDescent="0.3">
      <c r="A901" s="4" t="str">
        <f>"44.9999"</f>
        <v>44.9999</v>
      </c>
      <c r="B901" s="4" t="s">
        <v>899</v>
      </c>
    </row>
    <row r="902" spans="1:2" x14ac:dyDescent="0.3">
      <c r="A902" s="4" t="str">
        <f>"45.0101"</f>
        <v>45.0101</v>
      </c>
      <c r="B902" s="4" t="s">
        <v>900</v>
      </c>
    </row>
    <row r="903" spans="1:2" x14ac:dyDescent="0.3">
      <c r="A903" s="4" t="str">
        <f>"45.0102"</f>
        <v>45.0102</v>
      </c>
      <c r="B903" s="4" t="s">
        <v>901</v>
      </c>
    </row>
    <row r="904" spans="1:2" x14ac:dyDescent="0.3">
      <c r="A904" s="4" t="str">
        <f>"45.0201"</f>
        <v>45.0201</v>
      </c>
      <c r="B904" s="4" t="s">
        <v>902</v>
      </c>
    </row>
    <row r="905" spans="1:2" x14ac:dyDescent="0.3">
      <c r="A905" s="4" t="str">
        <f>"45.0202"</f>
        <v>45.0202</v>
      </c>
      <c r="B905" s="4" t="s">
        <v>903</v>
      </c>
    </row>
    <row r="906" spans="1:2" x14ac:dyDescent="0.3">
      <c r="A906" s="4" t="str">
        <f>"45.0203"</f>
        <v>45.0203</v>
      </c>
      <c r="B906" s="4" t="s">
        <v>904</v>
      </c>
    </row>
    <row r="907" spans="1:2" x14ac:dyDescent="0.3">
      <c r="A907" s="4" t="str">
        <f>"45.0204"</f>
        <v>45.0204</v>
      </c>
      <c r="B907" s="4" t="s">
        <v>905</v>
      </c>
    </row>
    <row r="908" spans="1:2" x14ac:dyDescent="0.3">
      <c r="A908" s="4" t="str">
        <f>"45.0299"</f>
        <v>45.0299</v>
      </c>
      <c r="B908" s="4" t="s">
        <v>906</v>
      </c>
    </row>
    <row r="909" spans="1:2" x14ac:dyDescent="0.3">
      <c r="A909" s="4" t="str">
        <f>"45.0301"</f>
        <v>45.0301</v>
      </c>
      <c r="B909" s="4" t="s">
        <v>907</v>
      </c>
    </row>
    <row r="910" spans="1:2" x14ac:dyDescent="0.3">
      <c r="A910" s="4" t="str">
        <f>"45.0401"</f>
        <v>45.0401</v>
      </c>
      <c r="B910" s="4" t="s">
        <v>908</v>
      </c>
    </row>
    <row r="911" spans="1:2" x14ac:dyDescent="0.3">
      <c r="A911" s="4" t="str">
        <f>"45.0501"</f>
        <v>45.0501</v>
      </c>
      <c r="B911" s="4" t="s">
        <v>909</v>
      </c>
    </row>
    <row r="912" spans="1:2" x14ac:dyDescent="0.3">
      <c r="A912" s="4" t="str">
        <f>"45.0601"</f>
        <v>45.0601</v>
      </c>
      <c r="B912" s="4" t="s">
        <v>910</v>
      </c>
    </row>
    <row r="913" spans="1:2" x14ac:dyDescent="0.3">
      <c r="A913" s="4" t="str">
        <f>"45.0602"</f>
        <v>45.0602</v>
      </c>
      <c r="B913" s="4" t="s">
        <v>911</v>
      </c>
    </row>
    <row r="914" spans="1:2" x14ac:dyDescent="0.3">
      <c r="A914" s="4" t="str">
        <f>"45.0603"</f>
        <v>45.0603</v>
      </c>
      <c r="B914" s="4" t="s">
        <v>912</v>
      </c>
    </row>
    <row r="915" spans="1:2" x14ac:dyDescent="0.3">
      <c r="A915" s="4" t="str">
        <f>"45.0604"</f>
        <v>45.0604</v>
      </c>
      <c r="B915" s="4" t="s">
        <v>913</v>
      </c>
    </row>
    <row r="916" spans="1:2" x14ac:dyDescent="0.3">
      <c r="A916" s="4" t="str">
        <f>"45.0605"</f>
        <v>45.0605</v>
      </c>
      <c r="B916" s="4" t="s">
        <v>914</v>
      </c>
    </row>
    <row r="917" spans="1:2" x14ac:dyDescent="0.3">
      <c r="A917" s="4" t="str">
        <f>"45.0699"</f>
        <v>45.0699</v>
      </c>
      <c r="B917" s="4" t="s">
        <v>915</v>
      </c>
    </row>
    <row r="918" spans="1:2" x14ac:dyDescent="0.3">
      <c r="A918" s="4" t="str">
        <f>"45.0701"</f>
        <v>45.0701</v>
      </c>
      <c r="B918" s="4" t="s">
        <v>916</v>
      </c>
    </row>
    <row r="919" spans="1:2" x14ac:dyDescent="0.3">
      <c r="A919" s="4" t="str">
        <f>"45.0702"</f>
        <v>45.0702</v>
      </c>
      <c r="B919" s="4" t="s">
        <v>917</v>
      </c>
    </row>
    <row r="920" spans="1:2" x14ac:dyDescent="0.3">
      <c r="A920" s="4" t="str">
        <f>"45.0799"</f>
        <v>45.0799</v>
      </c>
      <c r="B920" s="4" t="s">
        <v>918</v>
      </c>
    </row>
    <row r="921" spans="1:2" x14ac:dyDescent="0.3">
      <c r="A921" s="4" t="str">
        <f>"45.0901"</f>
        <v>45.0901</v>
      </c>
      <c r="B921" s="4" t="s">
        <v>919</v>
      </c>
    </row>
    <row r="922" spans="1:2" x14ac:dyDescent="0.3">
      <c r="A922" s="4" t="str">
        <f>"45.0902"</f>
        <v>45.0902</v>
      </c>
      <c r="B922" s="4" t="s">
        <v>920</v>
      </c>
    </row>
    <row r="923" spans="1:2" x14ac:dyDescent="0.3">
      <c r="A923" s="4" t="str">
        <f>"45.0999"</f>
        <v>45.0999</v>
      </c>
      <c r="B923" s="4" t="s">
        <v>921</v>
      </c>
    </row>
    <row r="924" spans="1:2" x14ac:dyDescent="0.3">
      <c r="A924" s="4" t="str">
        <f>"45.1001"</f>
        <v>45.1001</v>
      </c>
      <c r="B924" s="4" t="s">
        <v>922</v>
      </c>
    </row>
    <row r="925" spans="1:2" x14ac:dyDescent="0.3">
      <c r="A925" s="4" t="str">
        <f>"45.1002"</f>
        <v>45.1002</v>
      </c>
      <c r="B925" s="4" t="s">
        <v>923</v>
      </c>
    </row>
    <row r="926" spans="1:2" x14ac:dyDescent="0.3">
      <c r="A926" s="4" t="str">
        <f>"45.1003"</f>
        <v>45.1003</v>
      </c>
      <c r="B926" s="4" t="s">
        <v>924</v>
      </c>
    </row>
    <row r="927" spans="1:2" x14ac:dyDescent="0.3">
      <c r="A927" s="4" t="str">
        <f>"45.1004"</f>
        <v>45.1004</v>
      </c>
      <c r="B927" s="4" t="s">
        <v>925</v>
      </c>
    </row>
    <row r="928" spans="1:2" x14ac:dyDescent="0.3">
      <c r="A928" s="4" t="str">
        <f>"45.1099"</f>
        <v>45.1099</v>
      </c>
      <c r="B928" s="4" t="s">
        <v>926</v>
      </c>
    </row>
    <row r="929" spans="1:2" x14ac:dyDescent="0.3">
      <c r="A929" s="4" t="str">
        <f>"45.1101"</f>
        <v>45.1101</v>
      </c>
      <c r="B929" s="4" t="s">
        <v>927</v>
      </c>
    </row>
    <row r="930" spans="1:2" x14ac:dyDescent="0.3">
      <c r="A930" s="4" t="str">
        <f>"45.1201"</f>
        <v>45.1201</v>
      </c>
      <c r="B930" s="4" t="s">
        <v>928</v>
      </c>
    </row>
    <row r="931" spans="1:2" x14ac:dyDescent="0.3">
      <c r="A931" s="4" t="str">
        <f>"45.1301"</f>
        <v>45.1301</v>
      </c>
      <c r="B931" s="4" t="s">
        <v>929</v>
      </c>
    </row>
    <row r="932" spans="1:2" x14ac:dyDescent="0.3">
      <c r="A932" s="4" t="str">
        <f>"45.1401"</f>
        <v>45.1401</v>
      </c>
      <c r="B932" s="4" t="s">
        <v>930</v>
      </c>
    </row>
    <row r="933" spans="1:2" x14ac:dyDescent="0.3">
      <c r="A933" s="4" t="str">
        <f>"45.9999"</f>
        <v>45.9999</v>
      </c>
      <c r="B933" s="4" t="s">
        <v>931</v>
      </c>
    </row>
    <row r="934" spans="1:2" x14ac:dyDescent="0.3">
      <c r="A934" s="4" t="str">
        <f>"49.0101"</f>
        <v>49.0101</v>
      </c>
      <c r="B934" s="4" t="s">
        <v>932</v>
      </c>
    </row>
    <row r="935" spans="1:2" x14ac:dyDescent="0.3">
      <c r="A935" s="4" t="str">
        <f>"49.0102"</f>
        <v>49.0102</v>
      </c>
      <c r="B935" s="4" t="s">
        <v>933</v>
      </c>
    </row>
    <row r="936" spans="1:2" x14ac:dyDescent="0.3">
      <c r="A936" s="4" t="str">
        <f>"49.0104"</f>
        <v>49.0104</v>
      </c>
      <c r="B936" s="4" t="s">
        <v>934</v>
      </c>
    </row>
    <row r="937" spans="1:2" x14ac:dyDescent="0.3">
      <c r="A937" s="4" t="str">
        <f>"49.0105"</f>
        <v>49.0105</v>
      </c>
      <c r="B937" s="4" t="s">
        <v>935</v>
      </c>
    </row>
    <row r="938" spans="1:2" x14ac:dyDescent="0.3">
      <c r="A938" s="4" t="str">
        <f>"49.0106"</f>
        <v>49.0106</v>
      </c>
      <c r="B938" s="4" t="s">
        <v>936</v>
      </c>
    </row>
    <row r="939" spans="1:2" x14ac:dyDescent="0.3">
      <c r="A939" s="4" t="str">
        <f>"49.0108"</f>
        <v>49.0108</v>
      </c>
      <c r="B939" s="4" t="s">
        <v>937</v>
      </c>
    </row>
    <row r="940" spans="1:2" x14ac:dyDescent="0.3">
      <c r="A940" s="4" t="str">
        <f>"49.0199"</f>
        <v>49.0199</v>
      </c>
      <c r="B940" s="4" t="s">
        <v>938</v>
      </c>
    </row>
    <row r="941" spans="1:2" x14ac:dyDescent="0.3">
      <c r="A941" s="4" t="str">
        <f>"50.0101"</f>
        <v>50.0101</v>
      </c>
      <c r="B941" s="4" t="s">
        <v>939</v>
      </c>
    </row>
    <row r="942" spans="1:2" x14ac:dyDescent="0.3">
      <c r="A942" s="4" t="str">
        <f>"50.0102"</f>
        <v>50.0102</v>
      </c>
      <c r="B942" s="4" t="s">
        <v>940</v>
      </c>
    </row>
    <row r="943" spans="1:2" x14ac:dyDescent="0.3">
      <c r="A943" s="4" t="str">
        <f>"50.0201"</f>
        <v>50.0201</v>
      </c>
      <c r="B943" s="4" t="s">
        <v>941</v>
      </c>
    </row>
    <row r="944" spans="1:2" x14ac:dyDescent="0.3">
      <c r="A944" s="4" t="str">
        <f>"50.0301"</f>
        <v>50.0301</v>
      </c>
      <c r="B944" s="4" t="s">
        <v>942</v>
      </c>
    </row>
    <row r="945" spans="1:2" x14ac:dyDescent="0.3">
      <c r="A945" s="4" t="str">
        <f>"50.0302"</f>
        <v>50.0302</v>
      </c>
      <c r="B945" s="4" t="s">
        <v>943</v>
      </c>
    </row>
    <row r="946" spans="1:2" x14ac:dyDescent="0.3">
      <c r="A946" s="4" t="str">
        <f>"50.0399"</f>
        <v>50.0399</v>
      </c>
      <c r="B946" s="4" t="s">
        <v>944</v>
      </c>
    </row>
    <row r="947" spans="1:2" x14ac:dyDescent="0.3">
      <c r="A947" s="4" t="str">
        <f>"50.0401"</f>
        <v>50.0401</v>
      </c>
      <c r="B947" s="4" t="s">
        <v>945</v>
      </c>
    </row>
    <row r="948" spans="1:2" x14ac:dyDescent="0.3">
      <c r="A948" s="4" t="str">
        <f>"50.0402"</f>
        <v>50.0402</v>
      </c>
      <c r="B948" s="4" t="s">
        <v>946</v>
      </c>
    </row>
    <row r="949" spans="1:2" x14ac:dyDescent="0.3">
      <c r="A949" s="4" t="str">
        <f>"50.0404"</f>
        <v>50.0404</v>
      </c>
      <c r="B949" s="4" t="s">
        <v>947</v>
      </c>
    </row>
    <row r="950" spans="1:2" x14ac:dyDescent="0.3">
      <c r="A950" s="4" t="str">
        <f>"50.0406"</f>
        <v>50.0406</v>
      </c>
      <c r="B950" s="4" t="s">
        <v>948</v>
      </c>
    </row>
    <row r="951" spans="1:2" x14ac:dyDescent="0.3">
      <c r="A951" s="4" t="str">
        <f>"50.0407"</f>
        <v>50.0407</v>
      </c>
      <c r="B951" s="4" t="s">
        <v>949</v>
      </c>
    </row>
    <row r="952" spans="1:2" x14ac:dyDescent="0.3">
      <c r="A952" s="4" t="str">
        <f>"50.0408"</f>
        <v>50.0408</v>
      </c>
      <c r="B952" s="4" t="s">
        <v>950</v>
      </c>
    </row>
    <row r="953" spans="1:2" x14ac:dyDescent="0.3">
      <c r="A953" s="4" t="str">
        <f>"50.0409"</f>
        <v>50.0409</v>
      </c>
      <c r="B953" s="4" t="s">
        <v>951</v>
      </c>
    </row>
    <row r="954" spans="1:2" x14ac:dyDescent="0.3">
      <c r="A954" s="4" t="str">
        <f>"50.0410"</f>
        <v>50.0410</v>
      </c>
      <c r="B954" s="4" t="s">
        <v>952</v>
      </c>
    </row>
    <row r="955" spans="1:2" x14ac:dyDescent="0.3">
      <c r="A955" s="4" t="str">
        <f>"50.0411"</f>
        <v>50.0411</v>
      </c>
      <c r="B955" s="4" t="s">
        <v>953</v>
      </c>
    </row>
    <row r="956" spans="1:2" x14ac:dyDescent="0.3">
      <c r="A956" s="4" t="str">
        <f>"50.0499"</f>
        <v>50.0499</v>
      </c>
      <c r="B956" s="4" t="s">
        <v>954</v>
      </c>
    </row>
    <row r="957" spans="1:2" x14ac:dyDescent="0.3">
      <c r="A957" s="4" t="str">
        <f>"50.0501"</f>
        <v>50.0501</v>
      </c>
      <c r="B957" s="4" t="s">
        <v>955</v>
      </c>
    </row>
    <row r="958" spans="1:2" x14ac:dyDescent="0.3">
      <c r="A958" s="4" t="str">
        <f>"50.0502"</f>
        <v>50.0502</v>
      </c>
      <c r="B958" s="4" t="s">
        <v>956</v>
      </c>
    </row>
    <row r="959" spans="1:2" x14ac:dyDescent="0.3">
      <c r="A959" s="4" t="str">
        <f>"50.0504"</f>
        <v>50.0504</v>
      </c>
      <c r="B959" s="4" t="s">
        <v>957</v>
      </c>
    </row>
    <row r="960" spans="1:2" x14ac:dyDescent="0.3">
      <c r="A960" s="4" t="str">
        <f>"50.0505"</f>
        <v>50.0505</v>
      </c>
      <c r="B960" s="4" t="s">
        <v>958</v>
      </c>
    </row>
    <row r="961" spans="1:2" x14ac:dyDescent="0.3">
      <c r="A961" s="4" t="str">
        <f>"50.0506"</f>
        <v>50.0506</v>
      </c>
      <c r="B961" s="4" t="s">
        <v>959</v>
      </c>
    </row>
    <row r="962" spans="1:2" x14ac:dyDescent="0.3">
      <c r="A962" s="4" t="str">
        <f>"50.0507"</f>
        <v>50.0507</v>
      </c>
      <c r="B962" s="4" t="s">
        <v>960</v>
      </c>
    </row>
    <row r="963" spans="1:2" x14ac:dyDescent="0.3">
      <c r="A963" s="4" t="str">
        <f>"50.0509"</f>
        <v>50.0509</v>
      </c>
      <c r="B963" s="4" t="s">
        <v>962</v>
      </c>
    </row>
    <row r="964" spans="1:2" x14ac:dyDescent="0.3">
      <c r="A964" s="4" t="str">
        <f>"50.0510"</f>
        <v>50.0510</v>
      </c>
      <c r="B964" s="4" t="s">
        <v>963</v>
      </c>
    </row>
    <row r="965" spans="1:2" x14ac:dyDescent="0.3">
      <c r="A965" s="4" t="str">
        <f>"50.0599"</f>
        <v>50.0599</v>
      </c>
      <c r="B965" s="4" t="s">
        <v>964</v>
      </c>
    </row>
    <row r="966" spans="1:2" x14ac:dyDescent="0.3">
      <c r="A966" s="4" t="str">
        <f>"50.0601"</f>
        <v>50.0601</v>
      </c>
      <c r="B966" s="4" t="s">
        <v>965</v>
      </c>
    </row>
    <row r="967" spans="1:2" x14ac:dyDescent="0.3">
      <c r="A967" s="4" t="str">
        <f>"50.0602"</f>
        <v>50.0602</v>
      </c>
      <c r="B967" s="4" t="s">
        <v>966</v>
      </c>
    </row>
    <row r="968" spans="1:2" x14ac:dyDescent="0.3">
      <c r="A968" s="4" t="str">
        <f>"50.0605"</f>
        <v>50.0605</v>
      </c>
      <c r="B968" s="4" t="s">
        <v>967</v>
      </c>
    </row>
    <row r="969" spans="1:2" x14ac:dyDescent="0.3">
      <c r="A969" s="4" t="str">
        <f>"50.0607"</f>
        <v>50.0607</v>
      </c>
      <c r="B969" s="4" t="s">
        <v>968</v>
      </c>
    </row>
    <row r="970" spans="1:2" x14ac:dyDescent="0.3">
      <c r="A970" s="4" t="str">
        <f>"50.0699"</f>
        <v>50.0699</v>
      </c>
      <c r="B970" s="4" t="s">
        <v>969</v>
      </c>
    </row>
    <row r="971" spans="1:2" x14ac:dyDescent="0.3">
      <c r="A971" s="4" t="str">
        <f>"50.0701"</f>
        <v>50.0701</v>
      </c>
      <c r="B971" s="4" t="s">
        <v>970</v>
      </c>
    </row>
    <row r="972" spans="1:2" x14ac:dyDescent="0.3">
      <c r="A972" s="4" t="str">
        <f>"50.0702"</f>
        <v>50.0702</v>
      </c>
      <c r="B972" s="4" t="s">
        <v>971</v>
      </c>
    </row>
    <row r="973" spans="1:2" x14ac:dyDescent="0.3">
      <c r="A973" s="4" t="str">
        <f>"50.0703"</f>
        <v>50.0703</v>
      </c>
      <c r="B973" s="4" t="s">
        <v>972</v>
      </c>
    </row>
    <row r="974" spans="1:2" x14ac:dyDescent="0.3">
      <c r="A974" s="4" t="str">
        <f>"50.0705"</f>
        <v>50.0705</v>
      </c>
      <c r="B974" s="4" t="s">
        <v>973</v>
      </c>
    </row>
    <row r="975" spans="1:2" x14ac:dyDescent="0.3">
      <c r="A975" s="4" t="str">
        <f>"50.0706"</f>
        <v>50.0706</v>
      </c>
      <c r="B975" s="4" t="s">
        <v>974</v>
      </c>
    </row>
    <row r="976" spans="1:2" x14ac:dyDescent="0.3">
      <c r="A976" s="4" t="str">
        <f>"50.0708"</f>
        <v>50.0708</v>
      </c>
      <c r="B976" s="4" t="s">
        <v>975</v>
      </c>
    </row>
    <row r="977" spans="1:2" x14ac:dyDescent="0.3">
      <c r="A977" s="4" t="str">
        <f>"50.0709"</f>
        <v>50.0709</v>
      </c>
      <c r="B977" s="4" t="s">
        <v>976</v>
      </c>
    </row>
    <row r="978" spans="1:2" x14ac:dyDescent="0.3">
      <c r="A978" s="4" t="str">
        <f>"50.0710"</f>
        <v>50.0710</v>
      </c>
      <c r="B978" s="4" t="s">
        <v>977</v>
      </c>
    </row>
    <row r="979" spans="1:2" x14ac:dyDescent="0.3">
      <c r="A979" s="4" t="str">
        <f>"50.0711"</f>
        <v>50.0711</v>
      </c>
      <c r="B979" s="4" t="s">
        <v>978</v>
      </c>
    </row>
    <row r="980" spans="1:2" x14ac:dyDescent="0.3">
      <c r="A980" s="4" t="str">
        <f>"50.0712"</f>
        <v>50.0712</v>
      </c>
      <c r="B980" s="4" t="s">
        <v>979</v>
      </c>
    </row>
    <row r="981" spans="1:2" x14ac:dyDescent="0.3">
      <c r="A981" s="4" t="str">
        <f>"50.0713"</f>
        <v>50.0713</v>
      </c>
      <c r="B981" s="4" t="s">
        <v>980</v>
      </c>
    </row>
    <row r="982" spans="1:2" x14ac:dyDescent="0.3">
      <c r="A982" s="4" t="str">
        <f>"50.0799"</f>
        <v>50.0799</v>
      </c>
      <c r="B982" s="4" t="s">
        <v>981</v>
      </c>
    </row>
    <row r="983" spans="1:2" x14ac:dyDescent="0.3">
      <c r="A983" s="4" t="str">
        <f>"50.0901"</f>
        <v>50.0901</v>
      </c>
      <c r="B983" s="4" t="s">
        <v>982</v>
      </c>
    </row>
    <row r="984" spans="1:2" x14ac:dyDescent="0.3">
      <c r="A984" s="4" t="str">
        <f>"50.0902"</f>
        <v>50.0902</v>
      </c>
      <c r="B984" s="4" t="s">
        <v>983</v>
      </c>
    </row>
    <row r="985" spans="1:2" x14ac:dyDescent="0.3">
      <c r="A985" s="4" t="str">
        <f>"50.0903"</f>
        <v>50.0903</v>
      </c>
      <c r="B985" s="4" t="s">
        <v>984</v>
      </c>
    </row>
    <row r="986" spans="1:2" x14ac:dyDescent="0.3">
      <c r="A986" s="4" t="str">
        <f>"50.0904"</f>
        <v>50.0904</v>
      </c>
      <c r="B986" s="4" t="s">
        <v>985</v>
      </c>
    </row>
    <row r="987" spans="1:2" x14ac:dyDescent="0.3">
      <c r="A987" s="4" t="str">
        <f>"50.0905"</f>
        <v>50.0905</v>
      </c>
      <c r="B987" s="4" t="s">
        <v>986</v>
      </c>
    </row>
    <row r="988" spans="1:2" x14ac:dyDescent="0.3">
      <c r="A988" s="4" t="str">
        <f>"50.0906"</f>
        <v>50.0906</v>
      </c>
      <c r="B988" s="4" t="s">
        <v>987</v>
      </c>
    </row>
    <row r="989" spans="1:2" x14ac:dyDescent="0.3">
      <c r="A989" s="4" t="str">
        <f>"50.0907"</f>
        <v>50.0907</v>
      </c>
      <c r="B989" s="4" t="s">
        <v>988</v>
      </c>
    </row>
    <row r="990" spans="1:2" x14ac:dyDescent="0.3">
      <c r="A990" s="4" t="str">
        <f>"50.0908"</f>
        <v>50.0908</v>
      </c>
      <c r="B990" s="4" t="s">
        <v>989</v>
      </c>
    </row>
    <row r="991" spans="1:2" x14ac:dyDescent="0.3">
      <c r="A991" s="4" t="str">
        <f>"50.0910"</f>
        <v>50.0910</v>
      </c>
      <c r="B991" s="4" t="s">
        <v>990</v>
      </c>
    </row>
    <row r="992" spans="1:2" x14ac:dyDescent="0.3">
      <c r="A992" s="4" t="str">
        <f>"50.0911"</f>
        <v>50.0911</v>
      </c>
      <c r="B992" s="4" t="s">
        <v>991</v>
      </c>
    </row>
    <row r="993" spans="1:2" x14ac:dyDescent="0.3">
      <c r="A993" s="4" t="str">
        <f>"50.0912"</f>
        <v>50.0912</v>
      </c>
      <c r="B993" s="4" t="s">
        <v>992</v>
      </c>
    </row>
    <row r="994" spans="1:2" x14ac:dyDescent="0.3">
      <c r="A994" s="4" t="str">
        <f>"50.0913"</f>
        <v>50.0913</v>
      </c>
      <c r="B994" s="4" t="s">
        <v>993</v>
      </c>
    </row>
    <row r="995" spans="1:2" x14ac:dyDescent="0.3">
      <c r="A995" s="4" t="str">
        <f>"50.0914"</f>
        <v>50.0914</v>
      </c>
      <c r="B995" s="4" t="s">
        <v>994</v>
      </c>
    </row>
    <row r="996" spans="1:2" x14ac:dyDescent="0.3">
      <c r="A996" s="4" t="str">
        <f>"50.0915"</f>
        <v>50.0915</v>
      </c>
      <c r="B996" s="4" t="s">
        <v>995</v>
      </c>
    </row>
    <row r="997" spans="1:2" x14ac:dyDescent="0.3">
      <c r="A997" s="4" t="str">
        <f>"50.0916"</f>
        <v>50.0916</v>
      </c>
      <c r="B997" s="4" t="s">
        <v>996</v>
      </c>
    </row>
    <row r="998" spans="1:2" x14ac:dyDescent="0.3">
      <c r="A998" s="4" t="str">
        <f>"50.0999"</f>
        <v>50.0999</v>
      </c>
      <c r="B998" s="4" t="s">
        <v>997</v>
      </c>
    </row>
    <row r="999" spans="1:2" x14ac:dyDescent="0.3">
      <c r="A999" s="4" t="str">
        <f>"50.1001"</f>
        <v>50.1001</v>
      </c>
      <c r="B999" s="4" t="s">
        <v>998</v>
      </c>
    </row>
    <row r="1000" spans="1:2" x14ac:dyDescent="0.3">
      <c r="A1000" s="4" t="str">
        <f>"50.1002"</f>
        <v>50.1002</v>
      </c>
      <c r="B1000" s="4" t="s">
        <v>999</v>
      </c>
    </row>
    <row r="1001" spans="1:2" x14ac:dyDescent="0.3">
      <c r="A1001" s="4" t="str">
        <f>"50.1003"</f>
        <v>50.1003</v>
      </c>
      <c r="B1001" s="4" t="s">
        <v>1000</v>
      </c>
    </row>
    <row r="1002" spans="1:2" x14ac:dyDescent="0.3">
      <c r="A1002" s="4" t="str">
        <f>"50.1004"</f>
        <v>50.1004</v>
      </c>
      <c r="B1002" s="4" t="s">
        <v>961</v>
      </c>
    </row>
    <row r="1003" spans="1:2" x14ac:dyDescent="0.3">
      <c r="A1003" s="4" t="str">
        <f>"50.1099"</f>
        <v>50.1099</v>
      </c>
      <c r="B1003" s="4" t="s">
        <v>1001</v>
      </c>
    </row>
    <row r="1004" spans="1:2" x14ac:dyDescent="0.3">
      <c r="A1004" s="4" t="str">
        <f>"50.9999"</f>
        <v>50.9999</v>
      </c>
      <c r="B1004" s="4" t="s">
        <v>1002</v>
      </c>
    </row>
    <row r="1005" spans="1:2" x14ac:dyDescent="0.3">
      <c r="A1005" s="4" t="str">
        <f>"51.0000"</f>
        <v>51.0000</v>
      </c>
      <c r="B1005" s="4" t="s">
        <v>1003</v>
      </c>
    </row>
    <row r="1006" spans="1:2" x14ac:dyDescent="0.3">
      <c r="A1006" s="4" t="str">
        <f>"51.0001"</f>
        <v>51.0001</v>
      </c>
      <c r="B1006" s="4" t="s">
        <v>1004</v>
      </c>
    </row>
    <row r="1007" spans="1:2" x14ac:dyDescent="0.3">
      <c r="A1007" s="4" t="str">
        <f>"51.0101"</f>
        <v>51.0101</v>
      </c>
      <c r="B1007" s="4" t="s">
        <v>1005</v>
      </c>
    </row>
    <row r="1008" spans="1:2" x14ac:dyDescent="0.3">
      <c r="A1008" s="4" t="str">
        <f>"51.0201"</f>
        <v>51.0201</v>
      </c>
      <c r="B1008" s="4" t="s">
        <v>1006</v>
      </c>
    </row>
    <row r="1009" spans="1:2" x14ac:dyDescent="0.3">
      <c r="A1009" s="4" t="str">
        <f>"51.0202"</f>
        <v>51.0202</v>
      </c>
      <c r="B1009" s="4" t="s">
        <v>1007</v>
      </c>
    </row>
    <row r="1010" spans="1:2" x14ac:dyDescent="0.3">
      <c r="A1010" s="4" t="str">
        <f>"51.0203"</f>
        <v>51.0203</v>
      </c>
      <c r="B1010" s="4" t="s">
        <v>1008</v>
      </c>
    </row>
    <row r="1011" spans="1:2" x14ac:dyDescent="0.3">
      <c r="A1011" s="4" t="str">
        <f>"51.0204"</f>
        <v>51.0204</v>
      </c>
      <c r="B1011" s="4" t="s">
        <v>1009</v>
      </c>
    </row>
    <row r="1012" spans="1:2" x14ac:dyDescent="0.3">
      <c r="A1012" s="4" t="str">
        <f>"51.0299"</f>
        <v>51.0299</v>
      </c>
      <c r="B1012" s="4" t="s">
        <v>1010</v>
      </c>
    </row>
    <row r="1013" spans="1:2" x14ac:dyDescent="0.3">
      <c r="A1013" s="4" t="str">
        <f>"51.0401"</f>
        <v>51.0401</v>
      </c>
      <c r="B1013" s="4" t="s">
        <v>1011</v>
      </c>
    </row>
    <row r="1014" spans="1:2" x14ac:dyDescent="0.3">
      <c r="A1014" s="4" t="str">
        <f>"51.0501"</f>
        <v>51.0501</v>
      </c>
      <c r="B1014" s="4" t="s">
        <v>1012</v>
      </c>
    </row>
    <row r="1015" spans="1:2" x14ac:dyDescent="0.3">
      <c r="A1015" s="4" t="str">
        <f>"51.0502"</f>
        <v>51.0502</v>
      </c>
      <c r="B1015" s="4" t="s">
        <v>1013</v>
      </c>
    </row>
    <row r="1016" spans="1:2" x14ac:dyDescent="0.3">
      <c r="A1016" s="4" t="str">
        <f>"51.0503"</f>
        <v>51.0503</v>
      </c>
      <c r="B1016" s="4" t="s">
        <v>1014</v>
      </c>
    </row>
    <row r="1017" spans="1:2" x14ac:dyDescent="0.3">
      <c r="A1017" s="4" t="str">
        <f>"51.0504"</f>
        <v>51.0504</v>
      </c>
      <c r="B1017" s="4" t="s">
        <v>1015</v>
      </c>
    </row>
    <row r="1018" spans="1:2" x14ac:dyDescent="0.3">
      <c r="A1018" s="4" t="str">
        <f>"51.0505"</f>
        <v>51.0505</v>
      </c>
      <c r="B1018" s="4" t="s">
        <v>1016</v>
      </c>
    </row>
    <row r="1019" spans="1:2" x14ac:dyDescent="0.3">
      <c r="A1019" s="4" t="str">
        <f>"51.0506"</f>
        <v>51.0506</v>
      </c>
      <c r="B1019" s="4" t="s">
        <v>1017</v>
      </c>
    </row>
    <row r="1020" spans="1:2" x14ac:dyDescent="0.3">
      <c r="A1020" s="4" t="str">
        <f>"51.0507"</f>
        <v>51.0507</v>
      </c>
      <c r="B1020" s="4" t="s">
        <v>1018</v>
      </c>
    </row>
    <row r="1021" spans="1:2" x14ac:dyDescent="0.3">
      <c r="A1021" s="4" t="str">
        <f>"51.0508"</f>
        <v>51.0508</v>
      </c>
      <c r="B1021" s="4" t="s">
        <v>1019</v>
      </c>
    </row>
    <row r="1022" spans="1:2" x14ac:dyDescent="0.3">
      <c r="A1022" s="4" t="str">
        <f>"51.0509"</f>
        <v>51.0509</v>
      </c>
      <c r="B1022" s="4" t="s">
        <v>1020</v>
      </c>
    </row>
    <row r="1023" spans="1:2" x14ac:dyDescent="0.3">
      <c r="A1023" s="4" t="str">
        <f>"51.0510"</f>
        <v>51.0510</v>
      </c>
      <c r="B1023" s="4" t="s">
        <v>1021</v>
      </c>
    </row>
    <row r="1024" spans="1:2" x14ac:dyDescent="0.3">
      <c r="A1024" s="4" t="str">
        <f>"51.0511"</f>
        <v>51.0511</v>
      </c>
      <c r="B1024" s="4" t="s">
        <v>1022</v>
      </c>
    </row>
    <row r="1025" spans="1:2" x14ac:dyDescent="0.3">
      <c r="A1025" s="4" t="str">
        <f>"51.0599"</f>
        <v>51.0599</v>
      </c>
      <c r="B1025" s="4" t="s">
        <v>1023</v>
      </c>
    </row>
    <row r="1026" spans="1:2" x14ac:dyDescent="0.3">
      <c r="A1026" s="4" t="str">
        <f>"51.0601"</f>
        <v>51.0601</v>
      </c>
      <c r="B1026" s="4" t="s">
        <v>1024</v>
      </c>
    </row>
    <row r="1027" spans="1:2" x14ac:dyDescent="0.3">
      <c r="A1027" s="4" t="str">
        <f>"51.0602"</f>
        <v>51.0602</v>
      </c>
      <c r="B1027" s="4" t="s">
        <v>1025</v>
      </c>
    </row>
    <row r="1028" spans="1:2" x14ac:dyDescent="0.3">
      <c r="A1028" s="4" t="str">
        <f>"51.0603"</f>
        <v>51.0603</v>
      </c>
      <c r="B1028" s="4" t="s">
        <v>1026</v>
      </c>
    </row>
    <row r="1029" spans="1:2" x14ac:dyDescent="0.3">
      <c r="A1029" s="4" t="str">
        <f>"51.0699"</f>
        <v>51.0699</v>
      </c>
      <c r="B1029" s="4" t="s">
        <v>1027</v>
      </c>
    </row>
    <row r="1030" spans="1:2" x14ac:dyDescent="0.3">
      <c r="A1030" s="4" t="str">
        <f>"51.0701"</f>
        <v>51.0701</v>
      </c>
      <c r="B1030" s="4" t="s">
        <v>1028</v>
      </c>
    </row>
    <row r="1031" spans="1:2" x14ac:dyDescent="0.3">
      <c r="A1031" s="4" t="str">
        <f>"51.0702"</f>
        <v>51.0702</v>
      </c>
      <c r="B1031" s="4" t="s">
        <v>1029</v>
      </c>
    </row>
    <row r="1032" spans="1:2" x14ac:dyDescent="0.3">
      <c r="A1032" s="4" t="str">
        <f>"51.0703"</f>
        <v>51.0703</v>
      </c>
      <c r="B1032" s="4" t="s">
        <v>1030</v>
      </c>
    </row>
    <row r="1033" spans="1:2" x14ac:dyDescent="0.3">
      <c r="A1033" s="4" t="str">
        <f>"51.0704"</f>
        <v>51.0704</v>
      </c>
      <c r="B1033" s="4" t="s">
        <v>1031</v>
      </c>
    </row>
    <row r="1034" spans="1:2" x14ac:dyDescent="0.3">
      <c r="A1034" s="4" t="str">
        <f>"51.0705"</f>
        <v>51.0705</v>
      </c>
      <c r="B1034" s="4" t="s">
        <v>1032</v>
      </c>
    </row>
    <row r="1035" spans="1:2" x14ac:dyDescent="0.3">
      <c r="A1035" s="4" t="str">
        <f>"51.0706"</f>
        <v>51.0706</v>
      </c>
      <c r="B1035" s="4" t="s">
        <v>1033</v>
      </c>
    </row>
    <row r="1036" spans="1:2" x14ac:dyDescent="0.3">
      <c r="A1036" s="4" t="str">
        <f>"51.0707"</f>
        <v>51.0707</v>
      </c>
      <c r="B1036" s="4" t="s">
        <v>1034</v>
      </c>
    </row>
    <row r="1037" spans="1:2" x14ac:dyDescent="0.3">
      <c r="A1037" s="4" t="str">
        <f>"51.0708"</f>
        <v>51.0708</v>
      </c>
      <c r="B1037" s="4" t="s">
        <v>1035</v>
      </c>
    </row>
    <row r="1038" spans="1:2" x14ac:dyDescent="0.3">
      <c r="A1038" s="4" t="str">
        <f>"51.0709"</f>
        <v>51.0709</v>
      </c>
      <c r="B1038" s="4" t="s">
        <v>1036</v>
      </c>
    </row>
    <row r="1039" spans="1:2" x14ac:dyDescent="0.3">
      <c r="A1039" s="4" t="str">
        <f>"51.0710"</f>
        <v>51.0710</v>
      </c>
      <c r="B1039" s="4" t="s">
        <v>1037</v>
      </c>
    </row>
    <row r="1040" spans="1:2" x14ac:dyDescent="0.3">
      <c r="A1040" s="4" t="str">
        <f>"51.0711"</f>
        <v>51.0711</v>
      </c>
      <c r="B1040" s="4" t="s">
        <v>1038</v>
      </c>
    </row>
    <row r="1041" spans="1:2" x14ac:dyDescent="0.3">
      <c r="A1041" s="4" t="str">
        <f>"51.0712"</f>
        <v>51.0712</v>
      </c>
      <c r="B1041" s="4" t="s">
        <v>1039</v>
      </c>
    </row>
    <row r="1042" spans="1:2" x14ac:dyDescent="0.3">
      <c r="A1042" s="4" t="str">
        <f>"51.0713"</f>
        <v>51.0713</v>
      </c>
      <c r="B1042" s="4" t="s">
        <v>1040</v>
      </c>
    </row>
    <row r="1043" spans="1:2" x14ac:dyDescent="0.3">
      <c r="A1043" s="4" t="str">
        <f>"51.0714"</f>
        <v>51.0714</v>
      </c>
      <c r="B1043" s="4" t="s">
        <v>1041</v>
      </c>
    </row>
    <row r="1044" spans="1:2" x14ac:dyDescent="0.3">
      <c r="A1044" s="4" t="str">
        <f>"51.0715"</f>
        <v>51.0715</v>
      </c>
      <c r="B1044" s="4" t="s">
        <v>1042</v>
      </c>
    </row>
    <row r="1045" spans="1:2" x14ac:dyDescent="0.3">
      <c r="A1045" s="4" t="str">
        <f>"51.0716"</f>
        <v>51.0716</v>
      </c>
      <c r="B1045" s="4" t="s">
        <v>1043</v>
      </c>
    </row>
    <row r="1046" spans="1:2" x14ac:dyDescent="0.3">
      <c r="A1046" s="4" t="str">
        <f>"51.0717"</f>
        <v>51.0717</v>
      </c>
      <c r="B1046" s="4" t="s">
        <v>1044</v>
      </c>
    </row>
    <row r="1047" spans="1:2" x14ac:dyDescent="0.3">
      <c r="A1047" s="4" t="str">
        <f>"51.0718"</f>
        <v>51.0718</v>
      </c>
      <c r="B1047" s="4" t="s">
        <v>1045</v>
      </c>
    </row>
    <row r="1048" spans="1:2" x14ac:dyDescent="0.3">
      <c r="A1048" s="4" t="str">
        <f>"51.0719"</f>
        <v>51.0719</v>
      </c>
      <c r="B1048" s="4" t="s">
        <v>1046</v>
      </c>
    </row>
    <row r="1049" spans="1:2" x14ac:dyDescent="0.3">
      <c r="A1049" s="4" t="str">
        <f>"51.0799"</f>
        <v>51.0799</v>
      </c>
      <c r="B1049" s="4" t="s">
        <v>1047</v>
      </c>
    </row>
    <row r="1050" spans="1:2" x14ac:dyDescent="0.3">
      <c r="A1050" s="4" t="str">
        <f>"51.0801"</f>
        <v>51.0801</v>
      </c>
      <c r="B1050" s="4" t="s">
        <v>1048</v>
      </c>
    </row>
    <row r="1051" spans="1:2" x14ac:dyDescent="0.3">
      <c r="A1051" s="4" t="str">
        <f>"51.0802"</f>
        <v>51.0802</v>
      </c>
      <c r="B1051" s="4" t="s">
        <v>1049</v>
      </c>
    </row>
    <row r="1052" spans="1:2" x14ac:dyDescent="0.3">
      <c r="A1052" s="4" t="str">
        <f>"51.0803"</f>
        <v>51.0803</v>
      </c>
      <c r="B1052" s="4" t="s">
        <v>1050</v>
      </c>
    </row>
    <row r="1053" spans="1:2" x14ac:dyDescent="0.3">
      <c r="A1053" s="4" t="str">
        <f>"51.0805"</f>
        <v>51.0805</v>
      </c>
      <c r="B1053" s="4" t="s">
        <v>1051</v>
      </c>
    </row>
    <row r="1054" spans="1:2" x14ac:dyDescent="0.3">
      <c r="A1054" s="4" t="str">
        <f>"51.0806"</f>
        <v>51.0806</v>
      </c>
      <c r="B1054" s="4" t="s">
        <v>1052</v>
      </c>
    </row>
    <row r="1055" spans="1:2" x14ac:dyDescent="0.3">
      <c r="A1055" s="4" t="str">
        <f>"51.0808"</f>
        <v>51.0808</v>
      </c>
      <c r="B1055" s="4" t="s">
        <v>1053</v>
      </c>
    </row>
    <row r="1056" spans="1:2" x14ac:dyDescent="0.3">
      <c r="A1056" s="4" t="str">
        <f>"51.0809"</f>
        <v>51.0809</v>
      </c>
      <c r="B1056" s="4" t="s">
        <v>1054</v>
      </c>
    </row>
    <row r="1057" spans="1:2" x14ac:dyDescent="0.3">
      <c r="A1057" s="4" t="str">
        <f>"51.0810"</f>
        <v>51.0810</v>
      </c>
      <c r="B1057" s="4" t="s">
        <v>1055</v>
      </c>
    </row>
    <row r="1058" spans="1:2" x14ac:dyDescent="0.3">
      <c r="A1058" s="4" t="str">
        <f>"51.0811"</f>
        <v>51.0811</v>
      </c>
      <c r="B1058" s="4" t="s">
        <v>1056</v>
      </c>
    </row>
    <row r="1059" spans="1:2" x14ac:dyDescent="0.3">
      <c r="A1059" s="4" t="str">
        <f>"51.0812"</f>
        <v>51.0812</v>
      </c>
      <c r="B1059" s="4" t="s">
        <v>1057</v>
      </c>
    </row>
    <row r="1060" spans="1:2" x14ac:dyDescent="0.3">
      <c r="A1060" s="4" t="str">
        <f>"51.0813"</f>
        <v>51.0813</v>
      </c>
      <c r="B1060" s="4" t="s">
        <v>1058</v>
      </c>
    </row>
    <row r="1061" spans="1:2" x14ac:dyDescent="0.3">
      <c r="A1061" s="4" t="str">
        <f>"51.0814"</f>
        <v>51.0814</v>
      </c>
      <c r="B1061" s="4" t="s">
        <v>1059</v>
      </c>
    </row>
    <row r="1062" spans="1:2" x14ac:dyDescent="0.3">
      <c r="A1062" s="4" t="str">
        <f>"51.0815"</f>
        <v>51.0815</v>
      </c>
      <c r="B1062" s="4" t="s">
        <v>1060</v>
      </c>
    </row>
    <row r="1063" spans="1:2" x14ac:dyDescent="0.3">
      <c r="A1063" s="4" t="str">
        <f>"51.0816"</f>
        <v>51.0816</v>
      </c>
      <c r="B1063" s="4" t="s">
        <v>1061</v>
      </c>
    </row>
    <row r="1064" spans="1:2" x14ac:dyDescent="0.3">
      <c r="A1064" s="4" t="str">
        <f>"51.0899"</f>
        <v>51.0899</v>
      </c>
      <c r="B1064" s="4" t="s">
        <v>1062</v>
      </c>
    </row>
    <row r="1065" spans="1:2" x14ac:dyDescent="0.3">
      <c r="A1065" s="4" t="str">
        <f>"51.0901"</f>
        <v>51.0901</v>
      </c>
      <c r="B1065" s="4" t="s">
        <v>1063</v>
      </c>
    </row>
    <row r="1066" spans="1:2" x14ac:dyDescent="0.3">
      <c r="A1066" s="4" t="str">
        <f>"51.0902"</f>
        <v>51.0902</v>
      </c>
      <c r="B1066" s="4" t="s">
        <v>1064</v>
      </c>
    </row>
    <row r="1067" spans="1:2" x14ac:dyDescent="0.3">
      <c r="A1067" s="4" t="str">
        <f>"51.0903"</f>
        <v>51.0903</v>
      </c>
      <c r="B1067" s="4" t="s">
        <v>1065</v>
      </c>
    </row>
    <row r="1068" spans="1:2" x14ac:dyDescent="0.3">
      <c r="A1068" s="4" t="str">
        <f>"51.0904"</f>
        <v>51.0904</v>
      </c>
      <c r="B1068" s="4" t="s">
        <v>1066</v>
      </c>
    </row>
    <row r="1069" spans="1:2" x14ac:dyDescent="0.3">
      <c r="A1069" s="4" t="str">
        <f>"51.0905"</f>
        <v>51.0905</v>
      </c>
      <c r="B1069" s="4" t="s">
        <v>1067</v>
      </c>
    </row>
    <row r="1070" spans="1:2" x14ac:dyDescent="0.3">
      <c r="A1070" s="4" t="str">
        <f>"51.0906"</f>
        <v>51.0906</v>
      </c>
      <c r="B1070" s="4" t="s">
        <v>1068</v>
      </c>
    </row>
    <row r="1071" spans="1:2" x14ac:dyDescent="0.3">
      <c r="A1071" s="4" t="str">
        <f>"51.0907"</f>
        <v>51.0907</v>
      </c>
      <c r="B1071" s="4" t="s">
        <v>1069</v>
      </c>
    </row>
    <row r="1072" spans="1:2" x14ac:dyDescent="0.3">
      <c r="A1072" s="4" t="str">
        <f>"51.0908"</f>
        <v>51.0908</v>
      </c>
      <c r="B1072" s="4" t="s">
        <v>1070</v>
      </c>
    </row>
    <row r="1073" spans="1:2" x14ac:dyDescent="0.3">
      <c r="A1073" s="4" t="str">
        <f>"51.0909"</f>
        <v>51.0909</v>
      </c>
      <c r="B1073" s="4" t="s">
        <v>1071</v>
      </c>
    </row>
    <row r="1074" spans="1:2" x14ac:dyDescent="0.3">
      <c r="A1074" s="4" t="str">
        <f>"51.0910"</f>
        <v>51.0910</v>
      </c>
      <c r="B1074" s="4" t="s">
        <v>1072</v>
      </c>
    </row>
    <row r="1075" spans="1:2" x14ac:dyDescent="0.3">
      <c r="A1075" s="4" t="str">
        <f>"51.0911"</f>
        <v>51.0911</v>
      </c>
      <c r="B1075" s="4" t="s">
        <v>1073</v>
      </c>
    </row>
    <row r="1076" spans="1:2" x14ac:dyDescent="0.3">
      <c r="A1076" s="4" t="str">
        <f>"51.0912"</f>
        <v>51.0912</v>
      </c>
      <c r="B1076" s="4" t="s">
        <v>1074</v>
      </c>
    </row>
    <row r="1077" spans="1:2" x14ac:dyDescent="0.3">
      <c r="A1077" s="4" t="str">
        <f>"51.0913"</f>
        <v>51.0913</v>
      </c>
      <c r="B1077" s="4" t="s">
        <v>1075</v>
      </c>
    </row>
    <row r="1078" spans="1:2" x14ac:dyDescent="0.3">
      <c r="A1078" s="4" t="str">
        <f>"51.0914"</f>
        <v>51.0914</v>
      </c>
      <c r="B1078" s="4" t="s">
        <v>1076</v>
      </c>
    </row>
    <row r="1079" spans="1:2" x14ac:dyDescent="0.3">
      <c r="A1079" s="4" t="str">
        <f>"51.0915"</f>
        <v>51.0915</v>
      </c>
      <c r="B1079" s="4" t="s">
        <v>1077</v>
      </c>
    </row>
    <row r="1080" spans="1:2" x14ac:dyDescent="0.3">
      <c r="A1080" s="4" t="str">
        <f>"51.0916"</f>
        <v>51.0916</v>
      </c>
      <c r="B1080" s="4" t="s">
        <v>1078</v>
      </c>
    </row>
    <row r="1081" spans="1:2" x14ac:dyDescent="0.3">
      <c r="A1081" s="4" t="str">
        <f>"51.0917"</f>
        <v>51.0917</v>
      </c>
      <c r="B1081" s="4" t="s">
        <v>1079</v>
      </c>
    </row>
    <row r="1082" spans="1:2" x14ac:dyDescent="0.3">
      <c r="A1082" s="4" t="str">
        <f>"51.0918"</f>
        <v>51.0918</v>
      </c>
      <c r="B1082" s="4" t="s">
        <v>1080</v>
      </c>
    </row>
    <row r="1083" spans="1:2" x14ac:dyDescent="0.3">
      <c r="A1083" s="4" t="str">
        <f>"51.0919"</f>
        <v>51.0919</v>
      </c>
      <c r="B1083" s="4" t="s">
        <v>1081</v>
      </c>
    </row>
    <row r="1084" spans="1:2" x14ac:dyDescent="0.3">
      <c r="A1084" s="4" t="str">
        <f>"51.0920"</f>
        <v>51.0920</v>
      </c>
      <c r="B1084" s="4" t="s">
        <v>1082</v>
      </c>
    </row>
    <row r="1085" spans="1:2" x14ac:dyDescent="0.3">
      <c r="A1085" s="4" t="str">
        <f>"51.0999"</f>
        <v>51.0999</v>
      </c>
      <c r="B1085" s="4" t="s">
        <v>1083</v>
      </c>
    </row>
    <row r="1086" spans="1:2" x14ac:dyDescent="0.3">
      <c r="A1086" s="4" t="str">
        <f>"51.1001"</f>
        <v>51.1001</v>
      </c>
      <c r="B1086" s="4" t="s">
        <v>1084</v>
      </c>
    </row>
    <row r="1087" spans="1:2" x14ac:dyDescent="0.3">
      <c r="A1087" s="4" t="str">
        <f>"51.1002"</f>
        <v>51.1002</v>
      </c>
      <c r="B1087" s="4" t="s">
        <v>1085</v>
      </c>
    </row>
    <row r="1088" spans="1:2" x14ac:dyDescent="0.3">
      <c r="A1088" s="4" t="str">
        <f>"51.1003"</f>
        <v>51.1003</v>
      </c>
      <c r="B1088" s="4" t="s">
        <v>1086</v>
      </c>
    </row>
    <row r="1089" spans="1:2" x14ac:dyDescent="0.3">
      <c r="A1089" s="4" t="str">
        <f>"51.1004"</f>
        <v>51.1004</v>
      </c>
      <c r="B1089" s="4" t="s">
        <v>1087</v>
      </c>
    </row>
    <row r="1090" spans="1:2" x14ac:dyDescent="0.3">
      <c r="A1090" s="4" t="str">
        <f>"51.1005"</f>
        <v>51.1005</v>
      </c>
      <c r="B1090" s="4" t="s">
        <v>1088</v>
      </c>
    </row>
    <row r="1091" spans="1:2" x14ac:dyDescent="0.3">
      <c r="A1091" s="4" t="str">
        <f>"51.1006"</f>
        <v>51.1006</v>
      </c>
      <c r="B1091" s="4" t="s">
        <v>1089</v>
      </c>
    </row>
    <row r="1092" spans="1:2" x14ac:dyDescent="0.3">
      <c r="A1092" s="4" t="str">
        <f>"51.1007"</f>
        <v>51.1007</v>
      </c>
      <c r="B1092" s="4" t="s">
        <v>1090</v>
      </c>
    </row>
    <row r="1093" spans="1:2" x14ac:dyDescent="0.3">
      <c r="A1093" s="4" t="str">
        <f>"51.1008"</f>
        <v>51.1008</v>
      </c>
      <c r="B1093" s="4" t="s">
        <v>1091</v>
      </c>
    </row>
    <row r="1094" spans="1:2" x14ac:dyDescent="0.3">
      <c r="A1094" s="4" t="str">
        <f>"51.1009"</f>
        <v>51.1009</v>
      </c>
      <c r="B1094" s="4" t="s">
        <v>1092</v>
      </c>
    </row>
    <row r="1095" spans="1:2" x14ac:dyDescent="0.3">
      <c r="A1095" s="4" t="str">
        <f>"51.1010"</f>
        <v>51.1010</v>
      </c>
      <c r="B1095" s="4" t="s">
        <v>1093</v>
      </c>
    </row>
    <row r="1096" spans="1:2" x14ac:dyDescent="0.3">
      <c r="A1096" s="4" t="str">
        <f>"51.1011"</f>
        <v>51.1011</v>
      </c>
      <c r="B1096" s="4" t="s">
        <v>1094</v>
      </c>
    </row>
    <row r="1097" spans="1:2" x14ac:dyDescent="0.3">
      <c r="A1097" s="4" t="str">
        <f>"51.1012"</f>
        <v>51.1012</v>
      </c>
      <c r="B1097" s="4" t="s">
        <v>1095</v>
      </c>
    </row>
    <row r="1098" spans="1:2" x14ac:dyDescent="0.3">
      <c r="A1098" s="4" t="str">
        <f>"51.1099"</f>
        <v>51.1099</v>
      </c>
      <c r="B1098" s="4" t="s">
        <v>1096</v>
      </c>
    </row>
    <row r="1099" spans="1:2" x14ac:dyDescent="0.3">
      <c r="A1099" s="4" t="str">
        <f>"51.1101"</f>
        <v>51.1101</v>
      </c>
      <c r="B1099" s="4" t="s">
        <v>1097</v>
      </c>
    </row>
    <row r="1100" spans="1:2" x14ac:dyDescent="0.3">
      <c r="A1100" s="4" t="str">
        <f>"51.1102"</f>
        <v>51.1102</v>
      </c>
      <c r="B1100" s="4" t="s">
        <v>1098</v>
      </c>
    </row>
    <row r="1101" spans="1:2" x14ac:dyDescent="0.3">
      <c r="A1101" s="4" t="str">
        <f>"51.1103"</f>
        <v>51.1103</v>
      </c>
      <c r="B1101" s="4" t="s">
        <v>1099</v>
      </c>
    </row>
    <row r="1102" spans="1:2" x14ac:dyDescent="0.3">
      <c r="A1102" s="4" t="str">
        <f>"51.1104"</f>
        <v>51.1104</v>
      </c>
      <c r="B1102" s="4" t="s">
        <v>1100</v>
      </c>
    </row>
    <row r="1103" spans="1:2" x14ac:dyDescent="0.3">
      <c r="A1103" s="4" t="str">
        <f>"51.1105"</f>
        <v>51.1105</v>
      </c>
      <c r="B1103" s="4" t="s">
        <v>1101</v>
      </c>
    </row>
    <row r="1104" spans="1:2" x14ac:dyDescent="0.3">
      <c r="A1104" s="4" t="str">
        <f>"51.1106"</f>
        <v>51.1106</v>
      </c>
      <c r="B1104" s="4" t="s">
        <v>1102</v>
      </c>
    </row>
    <row r="1105" spans="1:2" x14ac:dyDescent="0.3">
      <c r="A1105" s="4" t="str">
        <f>"51.1107"</f>
        <v>51.1107</v>
      </c>
      <c r="B1105" s="4" t="s">
        <v>1103</v>
      </c>
    </row>
    <row r="1106" spans="1:2" x14ac:dyDescent="0.3">
      <c r="A1106" s="4" t="str">
        <f>"51.1108"</f>
        <v>51.1108</v>
      </c>
      <c r="B1106" s="4" t="s">
        <v>1104</v>
      </c>
    </row>
    <row r="1107" spans="1:2" x14ac:dyDescent="0.3">
      <c r="A1107" s="4" t="str">
        <f>"51.1109"</f>
        <v>51.1109</v>
      </c>
      <c r="B1107" s="4" t="s">
        <v>1105</v>
      </c>
    </row>
    <row r="1108" spans="1:2" x14ac:dyDescent="0.3">
      <c r="A1108" s="4" t="str">
        <f>"51.1199"</f>
        <v>51.1199</v>
      </c>
      <c r="B1108" s="4" t="s">
        <v>1106</v>
      </c>
    </row>
    <row r="1109" spans="1:2" x14ac:dyDescent="0.3">
      <c r="A1109" s="4" t="str">
        <f>"51.1201"</f>
        <v>51.1201</v>
      </c>
      <c r="B1109" s="4" t="s">
        <v>1107</v>
      </c>
    </row>
    <row r="1110" spans="1:2" x14ac:dyDescent="0.3">
      <c r="A1110" s="4" t="str">
        <f>"51.1401"</f>
        <v>51.1401</v>
      </c>
      <c r="B1110" s="4" t="s">
        <v>1108</v>
      </c>
    </row>
    <row r="1111" spans="1:2" x14ac:dyDescent="0.3">
      <c r="A1111" s="4" t="str">
        <f>"51.1501"</f>
        <v>51.1501</v>
      </c>
      <c r="B1111" s="4" t="s">
        <v>1109</v>
      </c>
    </row>
    <row r="1112" spans="1:2" x14ac:dyDescent="0.3">
      <c r="A1112" s="4" t="str">
        <f>"51.1502"</f>
        <v>51.1502</v>
      </c>
      <c r="B1112" s="4" t="s">
        <v>1110</v>
      </c>
    </row>
    <row r="1113" spans="1:2" x14ac:dyDescent="0.3">
      <c r="A1113" s="4" t="str">
        <f>"51.1503"</f>
        <v>51.1503</v>
      </c>
      <c r="B1113" s="4" t="s">
        <v>1111</v>
      </c>
    </row>
    <row r="1114" spans="1:2" x14ac:dyDescent="0.3">
      <c r="A1114" s="4" t="str">
        <f>"51.1504"</f>
        <v>51.1504</v>
      </c>
      <c r="B1114" s="4" t="s">
        <v>1112</v>
      </c>
    </row>
    <row r="1115" spans="1:2" x14ac:dyDescent="0.3">
      <c r="A1115" s="4" t="str">
        <f>"51.1505"</f>
        <v>51.1505</v>
      </c>
      <c r="B1115" s="4" t="s">
        <v>1113</v>
      </c>
    </row>
    <row r="1116" spans="1:2" x14ac:dyDescent="0.3">
      <c r="A1116" s="4" t="str">
        <f>"51.1506"</f>
        <v>51.1506</v>
      </c>
      <c r="B1116" s="4" t="s">
        <v>1114</v>
      </c>
    </row>
    <row r="1117" spans="1:2" x14ac:dyDescent="0.3">
      <c r="A1117" s="4" t="str">
        <f>"51.1507"</f>
        <v>51.1507</v>
      </c>
      <c r="B1117" s="4" t="s">
        <v>1115</v>
      </c>
    </row>
    <row r="1118" spans="1:2" x14ac:dyDescent="0.3">
      <c r="A1118" s="4" t="str">
        <f>"51.1508"</f>
        <v>51.1508</v>
      </c>
      <c r="B1118" s="4" t="s">
        <v>1116</v>
      </c>
    </row>
    <row r="1119" spans="1:2" x14ac:dyDescent="0.3">
      <c r="A1119" s="4" t="str">
        <f>"51.1509"</f>
        <v>51.1509</v>
      </c>
      <c r="B1119" s="4" t="s">
        <v>1117</v>
      </c>
    </row>
    <row r="1120" spans="1:2" x14ac:dyDescent="0.3">
      <c r="A1120" s="4" t="str">
        <f>"51.1599"</f>
        <v>51.1599</v>
      </c>
      <c r="B1120" s="4" t="s">
        <v>1118</v>
      </c>
    </row>
    <row r="1121" spans="1:2" x14ac:dyDescent="0.3">
      <c r="A1121" s="4" t="str">
        <f>"51.1701"</f>
        <v>51.1701</v>
      </c>
      <c r="B1121" s="4" t="s">
        <v>1130</v>
      </c>
    </row>
    <row r="1122" spans="1:2" x14ac:dyDescent="0.3">
      <c r="A1122" s="4" t="str">
        <f>"51.1801"</f>
        <v>51.1801</v>
      </c>
      <c r="B1122" s="4" t="s">
        <v>1131</v>
      </c>
    </row>
    <row r="1123" spans="1:2" x14ac:dyDescent="0.3">
      <c r="A1123" s="4" t="str">
        <f>"51.1802"</f>
        <v>51.1802</v>
      </c>
      <c r="B1123" s="4" t="s">
        <v>1132</v>
      </c>
    </row>
    <row r="1124" spans="1:2" x14ac:dyDescent="0.3">
      <c r="A1124" s="4" t="str">
        <f>"51.1803"</f>
        <v>51.1803</v>
      </c>
      <c r="B1124" s="4" t="s">
        <v>1133</v>
      </c>
    </row>
    <row r="1125" spans="1:2" x14ac:dyDescent="0.3">
      <c r="A1125" s="4" t="str">
        <f>"51.1804"</f>
        <v>51.1804</v>
      </c>
      <c r="B1125" s="4" t="s">
        <v>1134</v>
      </c>
    </row>
    <row r="1126" spans="1:2" x14ac:dyDescent="0.3">
      <c r="A1126" s="4" t="str">
        <f>"51.1899"</f>
        <v>51.1899</v>
      </c>
      <c r="B1126" s="4" t="s">
        <v>1135</v>
      </c>
    </row>
    <row r="1127" spans="1:2" x14ac:dyDescent="0.3">
      <c r="A1127" s="4" t="str">
        <f>"51.1901"</f>
        <v>51.1901</v>
      </c>
      <c r="B1127" s="4" t="s">
        <v>1136</v>
      </c>
    </row>
    <row r="1128" spans="1:2" x14ac:dyDescent="0.3">
      <c r="A1128" s="4" t="str">
        <f>"51.2001"</f>
        <v>51.2001</v>
      </c>
      <c r="B1128" s="4" t="s">
        <v>1137</v>
      </c>
    </row>
    <row r="1129" spans="1:2" x14ac:dyDescent="0.3">
      <c r="A1129" s="4" t="str">
        <f>"51.2002"</f>
        <v>51.2002</v>
      </c>
      <c r="B1129" s="4" t="s">
        <v>1138</v>
      </c>
    </row>
    <row r="1130" spans="1:2" x14ac:dyDescent="0.3">
      <c r="A1130" s="4" t="str">
        <f>"51.2003"</f>
        <v>51.2003</v>
      </c>
      <c r="B1130" s="4" t="s">
        <v>1139</v>
      </c>
    </row>
    <row r="1131" spans="1:2" x14ac:dyDescent="0.3">
      <c r="A1131" s="4" t="str">
        <f>"51.2004"</f>
        <v>51.2004</v>
      </c>
      <c r="B1131" s="4" t="s">
        <v>1140</v>
      </c>
    </row>
    <row r="1132" spans="1:2" x14ac:dyDescent="0.3">
      <c r="A1132" s="4" t="str">
        <f>"51.2005"</f>
        <v>51.2005</v>
      </c>
      <c r="B1132" s="4" t="s">
        <v>1141</v>
      </c>
    </row>
    <row r="1133" spans="1:2" x14ac:dyDescent="0.3">
      <c r="A1133" s="4" t="str">
        <f>"51.2006"</f>
        <v>51.2006</v>
      </c>
      <c r="B1133" s="4" t="s">
        <v>1142</v>
      </c>
    </row>
    <row r="1134" spans="1:2" x14ac:dyDescent="0.3">
      <c r="A1134" s="4" t="str">
        <f>"51.2007"</f>
        <v>51.2007</v>
      </c>
      <c r="B1134" s="4" t="s">
        <v>1143</v>
      </c>
    </row>
    <row r="1135" spans="1:2" x14ac:dyDescent="0.3">
      <c r="A1135" s="4" t="str">
        <f>"51.2008"</f>
        <v>51.2008</v>
      </c>
      <c r="B1135" s="4" t="s">
        <v>1144</v>
      </c>
    </row>
    <row r="1136" spans="1:2" x14ac:dyDescent="0.3">
      <c r="A1136" s="4" t="str">
        <f>"51.2009"</f>
        <v>51.2009</v>
      </c>
      <c r="B1136" s="4" t="s">
        <v>1145</v>
      </c>
    </row>
    <row r="1137" spans="1:2" x14ac:dyDescent="0.3">
      <c r="A1137" s="4" t="str">
        <f>"51.2010"</f>
        <v>51.2010</v>
      </c>
      <c r="B1137" s="4" t="s">
        <v>1146</v>
      </c>
    </row>
    <row r="1138" spans="1:2" x14ac:dyDescent="0.3">
      <c r="A1138" s="4" t="str">
        <f>"51.2011"</f>
        <v>51.2011</v>
      </c>
      <c r="B1138" s="4" t="s">
        <v>1147</v>
      </c>
    </row>
    <row r="1139" spans="1:2" x14ac:dyDescent="0.3">
      <c r="A1139" s="4" t="str">
        <f>"51.2099"</f>
        <v>51.2099</v>
      </c>
      <c r="B1139" s="4" t="s">
        <v>1148</v>
      </c>
    </row>
    <row r="1140" spans="1:2" x14ac:dyDescent="0.3">
      <c r="A1140" s="4" t="str">
        <f>"51.2101"</f>
        <v>51.2101</v>
      </c>
      <c r="B1140" s="4" t="s">
        <v>1149</v>
      </c>
    </row>
    <row r="1141" spans="1:2" x14ac:dyDescent="0.3">
      <c r="A1141" s="4" t="str">
        <f>"51.2201"</f>
        <v>51.2201</v>
      </c>
      <c r="B1141" s="4" t="s">
        <v>1150</v>
      </c>
    </row>
    <row r="1142" spans="1:2" x14ac:dyDescent="0.3">
      <c r="A1142" s="4" t="str">
        <f>"51.2202"</f>
        <v>51.2202</v>
      </c>
      <c r="B1142" s="4" t="s">
        <v>1151</v>
      </c>
    </row>
    <row r="1143" spans="1:2" x14ac:dyDescent="0.3">
      <c r="A1143" s="4" t="str">
        <f>"51.2205"</f>
        <v>51.2205</v>
      </c>
      <c r="B1143" s="4" t="s">
        <v>1152</v>
      </c>
    </row>
    <row r="1144" spans="1:2" x14ac:dyDescent="0.3">
      <c r="A1144" s="4" t="str">
        <f>"51.2206"</f>
        <v>51.2206</v>
      </c>
      <c r="B1144" s="4" t="s">
        <v>1153</v>
      </c>
    </row>
    <row r="1145" spans="1:2" x14ac:dyDescent="0.3">
      <c r="A1145" s="4" t="str">
        <f>"51.2207"</f>
        <v>51.2207</v>
      </c>
      <c r="B1145" s="4" t="s">
        <v>1154</v>
      </c>
    </row>
    <row r="1146" spans="1:2" ht="15" customHeight="1" x14ac:dyDescent="0.3">
      <c r="A1146" s="4" t="str">
        <f>"51.2208"</f>
        <v>51.2208</v>
      </c>
      <c r="B1146" s="4" t="s">
        <v>1155</v>
      </c>
    </row>
    <row r="1147" spans="1:2" x14ac:dyDescent="0.3">
      <c r="A1147" s="4" t="str">
        <f>"51.2209"</f>
        <v>51.2209</v>
      </c>
      <c r="B1147" s="4" t="s">
        <v>1156</v>
      </c>
    </row>
    <row r="1148" spans="1:2" x14ac:dyDescent="0.3">
      <c r="A1148" s="4" t="str">
        <f>"51.2210"</f>
        <v>51.2210</v>
      </c>
      <c r="B1148" s="4" t="s">
        <v>1157</v>
      </c>
    </row>
    <row r="1149" spans="1:2" x14ac:dyDescent="0.3">
      <c r="A1149" s="4" t="str">
        <f>"51.2211"</f>
        <v>51.2211</v>
      </c>
      <c r="B1149" s="4" t="s">
        <v>1158</v>
      </c>
    </row>
    <row r="1150" spans="1:2" x14ac:dyDescent="0.3">
      <c r="A1150" s="4" t="str">
        <f>"51.2212"</f>
        <v>51.2212</v>
      </c>
      <c r="B1150" s="4" t="s">
        <v>1159</v>
      </c>
    </row>
    <row r="1151" spans="1:2" x14ac:dyDescent="0.3">
      <c r="A1151" s="4" t="str">
        <f>"51.2299"</f>
        <v>51.2299</v>
      </c>
      <c r="B1151" s="4" t="s">
        <v>1160</v>
      </c>
    </row>
    <row r="1152" spans="1:2" x14ac:dyDescent="0.3">
      <c r="A1152" s="4" t="str">
        <f>"51.2301"</f>
        <v>51.2301</v>
      </c>
      <c r="B1152" s="4" t="s">
        <v>1161</v>
      </c>
    </row>
    <row r="1153" spans="1:2" ht="15" customHeight="1" x14ac:dyDescent="0.3">
      <c r="A1153" s="4" t="str">
        <f>"51.2302"</f>
        <v>51.2302</v>
      </c>
      <c r="B1153" s="4" t="s">
        <v>1162</v>
      </c>
    </row>
    <row r="1154" spans="1:2" x14ac:dyDescent="0.3">
      <c r="A1154" s="4" t="str">
        <f>"51.2305"</f>
        <v>51.2305</v>
      </c>
      <c r="B1154" s="4" t="s">
        <v>1163</v>
      </c>
    </row>
    <row r="1155" spans="1:2" x14ac:dyDescent="0.3">
      <c r="A1155" s="4" t="str">
        <f>"51.2306"</f>
        <v>51.2306</v>
      </c>
      <c r="B1155" s="4" t="s">
        <v>1164</v>
      </c>
    </row>
    <row r="1156" spans="1:2" x14ac:dyDescent="0.3">
      <c r="A1156" s="4" t="str">
        <f>"51.2307"</f>
        <v>51.2307</v>
      </c>
      <c r="B1156" s="4" t="s">
        <v>1165</v>
      </c>
    </row>
    <row r="1157" spans="1:2" x14ac:dyDescent="0.3">
      <c r="A1157" s="4" t="str">
        <f>"51.2308"</f>
        <v>51.2308</v>
      </c>
      <c r="B1157" s="4" t="s">
        <v>1166</v>
      </c>
    </row>
    <row r="1158" spans="1:2" x14ac:dyDescent="0.3">
      <c r="A1158" s="4" t="str">
        <f>"51.2309"</f>
        <v>51.2309</v>
      </c>
      <c r="B1158" s="4" t="s">
        <v>1167</v>
      </c>
    </row>
    <row r="1159" spans="1:2" x14ac:dyDescent="0.3">
      <c r="A1159" s="4" t="str">
        <f>"51.2310"</f>
        <v>51.2310</v>
      </c>
      <c r="B1159" s="4" t="s">
        <v>1168</v>
      </c>
    </row>
    <row r="1160" spans="1:2" x14ac:dyDescent="0.3">
      <c r="A1160" s="4" t="str">
        <f>"51.2311"</f>
        <v>51.2311</v>
      </c>
      <c r="B1160" s="4" t="s">
        <v>1169</v>
      </c>
    </row>
    <row r="1161" spans="1:2" x14ac:dyDescent="0.3">
      <c r="A1161" s="4" t="str">
        <f>"51.2312"</f>
        <v>51.2312</v>
      </c>
      <c r="B1161" s="4" t="s">
        <v>1170</v>
      </c>
    </row>
    <row r="1162" spans="1:2" x14ac:dyDescent="0.3">
      <c r="A1162" s="4" t="str">
        <f>"51.2313"</f>
        <v>51.2313</v>
      </c>
      <c r="B1162" s="4" t="s">
        <v>1171</v>
      </c>
    </row>
    <row r="1163" spans="1:2" x14ac:dyDescent="0.3">
      <c r="A1163" s="4" t="str">
        <f>"51.2314"</f>
        <v>51.2314</v>
      </c>
      <c r="B1163" s="4" t="s">
        <v>1172</v>
      </c>
    </row>
    <row r="1164" spans="1:2" x14ac:dyDescent="0.3">
      <c r="A1164" s="4" t="str">
        <f>"51.2399"</f>
        <v>51.2399</v>
      </c>
      <c r="B1164" s="4" t="s">
        <v>1173</v>
      </c>
    </row>
    <row r="1165" spans="1:2" x14ac:dyDescent="0.3">
      <c r="A1165" s="4" t="str">
        <f>"51.2401"</f>
        <v>51.2401</v>
      </c>
      <c r="B1165" s="4" t="s">
        <v>1174</v>
      </c>
    </row>
    <row r="1166" spans="1:2" x14ac:dyDescent="0.3">
      <c r="A1166" s="4" t="str">
        <f>"51.2501"</f>
        <v>51.2501</v>
      </c>
      <c r="B1166" s="4" t="s">
        <v>1175</v>
      </c>
    </row>
    <row r="1167" spans="1:2" x14ac:dyDescent="0.3">
      <c r="A1167" s="4" t="str">
        <f>"51.2502"</f>
        <v>51.2502</v>
      </c>
      <c r="B1167" s="4" t="s">
        <v>1176</v>
      </c>
    </row>
    <row r="1168" spans="1:2" x14ac:dyDescent="0.3">
      <c r="A1168" s="4" t="str">
        <f>"51.2503"</f>
        <v>51.2503</v>
      </c>
      <c r="B1168" s="4" t="s">
        <v>1177</v>
      </c>
    </row>
    <row r="1169" spans="1:2" x14ac:dyDescent="0.3">
      <c r="A1169" s="4" t="str">
        <f>"51.2504"</f>
        <v>51.2504</v>
      </c>
      <c r="B1169" s="4" t="s">
        <v>1178</v>
      </c>
    </row>
    <row r="1170" spans="1:2" x14ac:dyDescent="0.3">
      <c r="A1170" s="4" t="str">
        <f>"51.2505"</f>
        <v>51.2505</v>
      </c>
      <c r="B1170" s="4" t="s">
        <v>1179</v>
      </c>
    </row>
    <row r="1171" spans="1:2" x14ac:dyDescent="0.3">
      <c r="A1171" s="4" t="str">
        <f>"51.2506"</f>
        <v>51.2506</v>
      </c>
      <c r="B1171" s="4" t="s">
        <v>1180</v>
      </c>
    </row>
    <row r="1172" spans="1:2" x14ac:dyDescent="0.3">
      <c r="A1172" s="4" t="str">
        <f>"51.2507"</f>
        <v>51.2507</v>
      </c>
      <c r="B1172" s="4" t="s">
        <v>1181</v>
      </c>
    </row>
    <row r="1173" spans="1:2" x14ac:dyDescent="0.3">
      <c r="A1173" s="4" t="str">
        <f>"51.2508"</f>
        <v>51.2508</v>
      </c>
      <c r="B1173" s="4" t="s">
        <v>1182</v>
      </c>
    </row>
    <row r="1174" spans="1:2" x14ac:dyDescent="0.3">
      <c r="A1174" s="4" t="str">
        <f>"51.2509"</f>
        <v>51.2509</v>
      </c>
      <c r="B1174" s="4" t="s">
        <v>1183</v>
      </c>
    </row>
    <row r="1175" spans="1:2" x14ac:dyDescent="0.3">
      <c r="A1175" s="4" t="str">
        <f>"51.2510"</f>
        <v>51.2510</v>
      </c>
      <c r="B1175" s="4" t="s">
        <v>1184</v>
      </c>
    </row>
    <row r="1176" spans="1:2" x14ac:dyDescent="0.3">
      <c r="A1176" s="4" t="str">
        <f>"51.2511"</f>
        <v>51.2511</v>
      </c>
      <c r="B1176" s="4" t="s">
        <v>1185</v>
      </c>
    </row>
    <row r="1177" spans="1:2" x14ac:dyDescent="0.3">
      <c r="A1177" s="4" t="str">
        <f>"51.2599"</f>
        <v>51.2599</v>
      </c>
      <c r="B1177" s="4" t="s">
        <v>1186</v>
      </c>
    </row>
    <row r="1178" spans="1:2" x14ac:dyDescent="0.3">
      <c r="A1178" s="4" t="str">
        <f>"51.2601"</f>
        <v>51.2601</v>
      </c>
      <c r="B1178" s="4" t="s">
        <v>1187</v>
      </c>
    </row>
    <row r="1179" spans="1:2" x14ac:dyDescent="0.3">
      <c r="A1179" s="4" t="str">
        <f>"51.2602"</f>
        <v>51.2602</v>
      </c>
      <c r="B1179" s="4" t="s">
        <v>1188</v>
      </c>
    </row>
    <row r="1180" spans="1:2" x14ac:dyDescent="0.3">
      <c r="A1180" s="4" t="str">
        <f>"51.2603"</f>
        <v>51.2603</v>
      </c>
      <c r="B1180" s="4" t="s">
        <v>1189</v>
      </c>
    </row>
    <row r="1181" spans="1:2" x14ac:dyDescent="0.3">
      <c r="A1181" s="4" t="str">
        <f>"51.2604"</f>
        <v>51.2604</v>
      </c>
      <c r="B1181" s="4" t="s">
        <v>1190</v>
      </c>
    </row>
    <row r="1182" spans="1:2" x14ac:dyDescent="0.3">
      <c r="A1182" s="4" t="str">
        <f>"51.2699"</f>
        <v>51.2699</v>
      </c>
      <c r="B1182" s="4" t="s">
        <v>1191</v>
      </c>
    </row>
    <row r="1183" spans="1:2" x14ac:dyDescent="0.3">
      <c r="A1183" s="4" t="str">
        <f>"51.2703"</f>
        <v>51.2703</v>
      </c>
      <c r="B1183" s="4" t="s">
        <v>1192</v>
      </c>
    </row>
    <row r="1184" spans="1:2" x14ac:dyDescent="0.3">
      <c r="A1184" s="4" t="str">
        <f>"51.2706"</f>
        <v>51.2706</v>
      </c>
      <c r="B1184" s="4" t="s">
        <v>1193</v>
      </c>
    </row>
    <row r="1185" spans="1:2" x14ac:dyDescent="0.3">
      <c r="A1185" s="4" t="str">
        <f>"51.2799"</f>
        <v>51.2799</v>
      </c>
      <c r="B1185" s="4" t="s">
        <v>1194</v>
      </c>
    </row>
    <row r="1186" spans="1:2" x14ac:dyDescent="0.3">
      <c r="A1186" s="4" t="str">
        <f>"51.3101"</f>
        <v>51.3101</v>
      </c>
      <c r="B1186" s="4" t="s">
        <v>1195</v>
      </c>
    </row>
    <row r="1187" spans="1:2" x14ac:dyDescent="0.3">
      <c r="A1187" s="4" t="str">
        <f>"51.3102"</f>
        <v>51.3102</v>
      </c>
      <c r="B1187" s="4" t="s">
        <v>1196</v>
      </c>
    </row>
    <row r="1188" spans="1:2" x14ac:dyDescent="0.3">
      <c r="A1188" s="4" t="str">
        <f>"51.3103"</f>
        <v>51.3103</v>
      </c>
      <c r="B1188" s="4" t="s">
        <v>1197</v>
      </c>
    </row>
    <row r="1189" spans="1:2" x14ac:dyDescent="0.3">
      <c r="A1189" s="4" t="str">
        <f>"51.3104"</f>
        <v>51.3104</v>
      </c>
      <c r="B1189" s="4" t="s">
        <v>1198</v>
      </c>
    </row>
    <row r="1190" spans="1:2" x14ac:dyDescent="0.3">
      <c r="A1190" s="4" t="str">
        <f>"51.3199"</f>
        <v>51.3199</v>
      </c>
      <c r="B1190" s="4" t="s">
        <v>1199</v>
      </c>
    </row>
    <row r="1191" spans="1:2" x14ac:dyDescent="0.3">
      <c r="A1191" s="4" t="str">
        <f>"51.3201"</f>
        <v>51.3201</v>
      </c>
      <c r="B1191" s="4" t="s">
        <v>1200</v>
      </c>
    </row>
    <row r="1192" spans="1:2" x14ac:dyDescent="0.3">
      <c r="A1192" s="4" t="str">
        <f>"51.3300"</f>
        <v>51.3300</v>
      </c>
      <c r="B1192" s="4" t="s">
        <v>1201</v>
      </c>
    </row>
    <row r="1193" spans="1:2" x14ac:dyDescent="0.3">
      <c r="A1193" s="4" t="str">
        <f>"51.3301"</f>
        <v>51.3301</v>
      </c>
      <c r="B1193" s="4" t="s">
        <v>1202</v>
      </c>
    </row>
    <row r="1194" spans="1:2" x14ac:dyDescent="0.3">
      <c r="A1194" s="4" t="str">
        <f>"51.3302"</f>
        <v>51.3302</v>
      </c>
      <c r="B1194" s="4" t="s">
        <v>1203</v>
      </c>
    </row>
    <row r="1195" spans="1:2" x14ac:dyDescent="0.3">
      <c r="A1195" s="4" t="str">
        <f>"51.3303"</f>
        <v>51.3303</v>
      </c>
      <c r="B1195" s="4" t="s">
        <v>1204</v>
      </c>
    </row>
    <row r="1196" spans="1:2" x14ac:dyDescent="0.3">
      <c r="A1196" s="4" t="str">
        <f>"51.3304"</f>
        <v>51.3304</v>
      </c>
      <c r="B1196" s="4" t="s">
        <v>1205</v>
      </c>
    </row>
    <row r="1197" spans="1:2" x14ac:dyDescent="0.3">
      <c r="A1197" s="4" t="str">
        <f>"51.3305"</f>
        <v>51.3305</v>
      </c>
      <c r="B1197" s="4" t="s">
        <v>1206</v>
      </c>
    </row>
    <row r="1198" spans="1:2" x14ac:dyDescent="0.3">
      <c r="A1198" s="4" t="str">
        <f>"51.3306"</f>
        <v>51.3306</v>
      </c>
      <c r="B1198" s="4" t="s">
        <v>1207</v>
      </c>
    </row>
    <row r="1199" spans="1:2" x14ac:dyDescent="0.3">
      <c r="A1199" s="4" t="str">
        <f>"51.3399"</f>
        <v>51.3399</v>
      </c>
      <c r="B1199" s="4" t="s">
        <v>1208</v>
      </c>
    </row>
    <row r="1200" spans="1:2" x14ac:dyDescent="0.3">
      <c r="A1200" s="4" t="str">
        <f>"51.3401"</f>
        <v>51.3401</v>
      </c>
      <c r="B1200" s="4" t="s">
        <v>1209</v>
      </c>
    </row>
    <row r="1201" spans="1:2" x14ac:dyDescent="0.3">
      <c r="A1201" s="4" t="str">
        <f>"51.3499"</f>
        <v>51.3499</v>
      </c>
      <c r="B1201" s="4" t="s">
        <v>1210</v>
      </c>
    </row>
    <row r="1202" spans="1:2" x14ac:dyDescent="0.3">
      <c r="A1202" s="4" t="str">
        <f>"51.3501"</f>
        <v>51.3501</v>
      </c>
      <c r="B1202" s="4" t="s">
        <v>1211</v>
      </c>
    </row>
    <row r="1203" spans="1:2" x14ac:dyDescent="0.3">
      <c r="A1203" s="4" t="str">
        <f>"51.3502"</f>
        <v>51.3502</v>
      </c>
      <c r="B1203" s="4" t="s">
        <v>1212</v>
      </c>
    </row>
    <row r="1204" spans="1:2" x14ac:dyDescent="0.3">
      <c r="A1204" s="4" t="str">
        <f>"51.3503"</f>
        <v>51.3503</v>
      </c>
      <c r="B1204" s="4" t="s">
        <v>1213</v>
      </c>
    </row>
    <row r="1205" spans="1:2" x14ac:dyDescent="0.3">
      <c r="A1205" s="4" t="str">
        <f>"51.3599"</f>
        <v>51.3599</v>
      </c>
      <c r="B1205" s="4" t="s">
        <v>1214</v>
      </c>
    </row>
    <row r="1206" spans="1:2" x14ac:dyDescent="0.3">
      <c r="A1206" s="4" t="str">
        <f>"51.3601"</f>
        <v>51.3601</v>
      </c>
      <c r="B1206" s="4" t="s">
        <v>1215</v>
      </c>
    </row>
    <row r="1207" spans="1:2" x14ac:dyDescent="0.3">
      <c r="A1207" s="4" t="str">
        <f>"51.3602"</f>
        <v>51.3602</v>
      </c>
      <c r="B1207" s="4" t="s">
        <v>1216</v>
      </c>
    </row>
    <row r="1208" spans="1:2" x14ac:dyDescent="0.3">
      <c r="A1208" s="4" t="str">
        <f>"51.3603"</f>
        <v>51.3603</v>
      </c>
      <c r="B1208" s="4" t="s">
        <v>1217</v>
      </c>
    </row>
    <row r="1209" spans="1:2" x14ac:dyDescent="0.3">
      <c r="A1209" s="4" t="str">
        <f>"51.3699"</f>
        <v>51.3699</v>
      </c>
      <c r="B1209" s="4" t="s">
        <v>1218</v>
      </c>
    </row>
    <row r="1210" spans="1:2" x14ac:dyDescent="0.3">
      <c r="A1210" s="4" t="str">
        <f>"51.3701"</f>
        <v>51.3701</v>
      </c>
      <c r="B1210" s="4" t="s">
        <v>1219</v>
      </c>
    </row>
    <row r="1211" spans="1:2" x14ac:dyDescent="0.3">
      <c r="A1211" s="4" t="str">
        <f>"51.3702"</f>
        <v>51.3702</v>
      </c>
      <c r="B1211" s="4" t="s">
        <v>1220</v>
      </c>
    </row>
    <row r="1212" spans="1:2" x14ac:dyDescent="0.3">
      <c r="A1212" s="4" t="str">
        <f>"51.3703"</f>
        <v>51.3703</v>
      </c>
      <c r="B1212" s="4" t="s">
        <v>1221</v>
      </c>
    </row>
    <row r="1213" spans="1:2" x14ac:dyDescent="0.3">
      <c r="A1213" s="4" t="str">
        <f>"51.3704"</f>
        <v>51.3704</v>
      </c>
      <c r="B1213" s="4" t="s">
        <v>1222</v>
      </c>
    </row>
    <row r="1214" spans="1:2" x14ac:dyDescent="0.3">
      <c r="A1214" s="4" t="str">
        <f>"51.3799"</f>
        <v>51.3799</v>
      </c>
      <c r="B1214" s="4" t="s">
        <v>1223</v>
      </c>
    </row>
    <row r="1215" spans="1:2" x14ac:dyDescent="0.3">
      <c r="A1215" s="4" t="str">
        <f>"51.3801"</f>
        <v>51.3801</v>
      </c>
      <c r="B1215" s="4" t="s">
        <v>1224</v>
      </c>
    </row>
    <row r="1216" spans="1:2" x14ac:dyDescent="0.3">
      <c r="A1216" s="4" t="str">
        <f>"51.3802"</f>
        <v>51.3802</v>
      </c>
      <c r="B1216" s="4" t="s">
        <v>1225</v>
      </c>
    </row>
    <row r="1217" spans="1:2" x14ac:dyDescent="0.3">
      <c r="A1217" s="4" t="str">
        <f>"51.3803"</f>
        <v>51.3803</v>
      </c>
      <c r="B1217" s="4" t="s">
        <v>1119</v>
      </c>
    </row>
    <row r="1218" spans="1:2" x14ac:dyDescent="0.3">
      <c r="A1218" s="4" t="str">
        <f>"51.3804"</f>
        <v>51.3804</v>
      </c>
      <c r="B1218" s="4" t="s">
        <v>1120</v>
      </c>
    </row>
    <row r="1219" spans="1:2" x14ac:dyDescent="0.3">
      <c r="A1219" s="4" t="str">
        <f>"51.3805"</f>
        <v>51.3805</v>
      </c>
      <c r="B1219" s="4" t="s">
        <v>1226</v>
      </c>
    </row>
    <row r="1220" spans="1:2" x14ac:dyDescent="0.3">
      <c r="A1220" s="4" t="str">
        <f>"51.3806"</f>
        <v>51.3806</v>
      </c>
      <c r="B1220" s="4" t="s">
        <v>1121</v>
      </c>
    </row>
    <row r="1221" spans="1:2" x14ac:dyDescent="0.3">
      <c r="A1221" s="4" t="str">
        <f>"51.3807"</f>
        <v>51.3807</v>
      </c>
      <c r="B1221" s="4" t="s">
        <v>1122</v>
      </c>
    </row>
    <row r="1222" spans="1:2" x14ac:dyDescent="0.3">
      <c r="A1222" s="4" t="str">
        <f>"51.3808"</f>
        <v>51.3808</v>
      </c>
      <c r="B1222" s="4" t="s">
        <v>1227</v>
      </c>
    </row>
    <row r="1223" spans="1:2" x14ac:dyDescent="0.3">
      <c r="A1223" s="4" t="str">
        <f>"51.3809"</f>
        <v>51.3809</v>
      </c>
      <c r="B1223" s="4" t="s">
        <v>1123</v>
      </c>
    </row>
    <row r="1224" spans="1:2" x14ac:dyDescent="0.3">
      <c r="A1224" s="4" t="str">
        <f>"51.3810"</f>
        <v>51.3810</v>
      </c>
      <c r="B1224" s="4" t="s">
        <v>1124</v>
      </c>
    </row>
    <row r="1225" spans="1:2" x14ac:dyDescent="0.3">
      <c r="A1225" s="4" t="str">
        <f>"51.3811"</f>
        <v>51.3811</v>
      </c>
      <c r="B1225" s="4" t="s">
        <v>1125</v>
      </c>
    </row>
    <row r="1226" spans="1:2" x14ac:dyDescent="0.3">
      <c r="A1226" s="4" t="str">
        <f>"51.3812"</f>
        <v>51.3812</v>
      </c>
      <c r="B1226" s="4" t="s">
        <v>1126</v>
      </c>
    </row>
    <row r="1227" spans="1:2" x14ac:dyDescent="0.3">
      <c r="A1227" s="4" t="str">
        <f>"51.3813"</f>
        <v>51.3813</v>
      </c>
      <c r="B1227" s="4" t="s">
        <v>1127</v>
      </c>
    </row>
    <row r="1228" spans="1:2" x14ac:dyDescent="0.3">
      <c r="A1228" s="4" t="str">
        <f>"51.3814"</f>
        <v>51.3814</v>
      </c>
      <c r="B1228" s="4" t="s">
        <v>1128</v>
      </c>
    </row>
    <row r="1229" spans="1:2" x14ac:dyDescent="0.3">
      <c r="A1229" s="4" t="str">
        <f>"51.3815"</f>
        <v>51.3815</v>
      </c>
      <c r="B1229" s="4" t="s">
        <v>1129</v>
      </c>
    </row>
    <row r="1230" spans="1:2" x14ac:dyDescent="0.3">
      <c r="A1230" s="4" t="str">
        <f>"51.3816"</f>
        <v>51.3816</v>
      </c>
      <c r="B1230" s="4" t="s">
        <v>1228</v>
      </c>
    </row>
    <row r="1231" spans="1:2" x14ac:dyDescent="0.3">
      <c r="A1231" s="4" t="str">
        <f>"51.3817"</f>
        <v>51.3817</v>
      </c>
      <c r="B1231" s="4" t="s">
        <v>1229</v>
      </c>
    </row>
    <row r="1232" spans="1:2" x14ac:dyDescent="0.3">
      <c r="A1232" s="4" t="str">
        <f>"51.3818"</f>
        <v>51.3818</v>
      </c>
      <c r="B1232" s="4" t="s">
        <v>1230</v>
      </c>
    </row>
    <row r="1233" spans="1:2" x14ac:dyDescent="0.3">
      <c r="A1233" s="4" t="str">
        <f>"51.3819"</f>
        <v>51.3819</v>
      </c>
      <c r="B1233" s="4" t="s">
        <v>1231</v>
      </c>
    </row>
    <row r="1234" spans="1:2" x14ac:dyDescent="0.3">
      <c r="A1234" s="4" t="str">
        <f>"51.3820"</f>
        <v>51.3820</v>
      </c>
      <c r="B1234" s="4" t="s">
        <v>1232</v>
      </c>
    </row>
    <row r="1235" spans="1:2" x14ac:dyDescent="0.3">
      <c r="A1235" s="4" t="str">
        <f>"51.3821"</f>
        <v>51.3821</v>
      </c>
      <c r="B1235" s="4" t="s">
        <v>1233</v>
      </c>
    </row>
    <row r="1236" spans="1:2" x14ac:dyDescent="0.3">
      <c r="A1236" s="4" t="str">
        <f>"51.3822"</f>
        <v>51.3822</v>
      </c>
      <c r="B1236" s="4" t="s">
        <v>1234</v>
      </c>
    </row>
    <row r="1237" spans="1:2" ht="28.8" x14ac:dyDescent="0.3">
      <c r="A1237" s="4" t="str">
        <f>"51.3899"</f>
        <v>51.3899</v>
      </c>
      <c r="B1237" s="4" t="s">
        <v>1235</v>
      </c>
    </row>
    <row r="1238" spans="1:2" x14ac:dyDescent="0.3">
      <c r="A1238" s="4" t="str">
        <f>"51.3901"</f>
        <v>51.3901</v>
      </c>
      <c r="B1238" s="4" t="s">
        <v>1236</v>
      </c>
    </row>
    <row r="1239" spans="1:2" x14ac:dyDescent="0.3">
      <c r="A1239" s="4" t="str">
        <f>"51.3902"</f>
        <v>51.3902</v>
      </c>
      <c r="B1239" s="4" t="s">
        <v>1237</v>
      </c>
    </row>
    <row r="1240" spans="1:2" x14ac:dyDescent="0.3">
      <c r="A1240" s="4" t="str">
        <f>"51.3999"</f>
        <v>51.3999</v>
      </c>
      <c r="B1240" s="4" t="s">
        <v>1238</v>
      </c>
    </row>
    <row r="1241" spans="1:2" x14ac:dyDescent="0.3">
      <c r="A1241" s="4" t="str">
        <f>"51.9999"</f>
        <v>51.9999</v>
      </c>
      <c r="B1241" s="4" t="s">
        <v>1239</v>
      </c>
    </row>
    <row r="1242" spans="1:2" x14ac:dyDescent="0.3">
      <c r="A1242" s="4" t="str">
        <f>"52.0101"</f>
        <v>52.0101</v>
      </c>
      <c r="B1242" s="4" t="s">
        <v>1240</v>
      </c>
    </row>
    <row r="1243" spans="1:2" x14ac:dyDescent="0.3">
      <c r="A1243" s="4" t="str">
        <f>"52.0201"</f>
        <v>52.0201</v>
      </c>
      <c r="B1243" s="4" t="s">
        <v>1241</v>
      </c>
    </row>
    <row r="1244" spans="1:2" x14ac:dyDescent="0.3">
      <c r="A1244" s="4" t="str">
        <f>"52.0202"</f>
        <v>52.0202</v>
      </c>
      <c r="B1244" s="4" t="s">
        <v>1242</v>
      </c>
    </row>
    <row r="1245" spans="1:2" x14ac:dyDescent="0.3">
      <c r="A1245" s="4" t="str">
        <f>"52.0203"</f>
        <v>52.0203</v>
      </c>
      <c r="B1245" s="4" t="s">
        <v>1243</v>
      </c>
    </row>
    <row r="1246" spans="1:2" x14ac:dyDescent="0.3">
      <c r="A1246" s="4" t="str">
        <f>"52.0204"</f>
        <v>52.0204</v>
      </c>
      <c r="B1246" s="4" t="s">
        <v>1244</v>
      </c>
    </row>
    <row r="1247" spans="1:2" x14ac:dyDescent="0.3">
      <c r="A1247" s="4" t="str">
        <f>"52.0205"</f>
        <v>52.0205</v>
      </c>
      <c r="B1247" s="4" t="s">
        <v>1245</v>
      </c>
    </row>
    <row r="1248" spans="1:2" x14ac:dyDescent="0.3">
      <c r="A1248" s="4" t="str">
        <f>"52.0206"</f>
        <v>52.0206</v>
      </c>
      <c r="B1248" s="4" t="s">
        <v>1246</v>
      </c>
    </row>
    <row r="1249" spans="1:2" x14ac:dyDescent="0.3">
      <c r="A1249" s="4" t="str">
        <f>"52.0207"</f>
        <v>52.0207</v>
      </c>
      <c r="B1249" s="4" t="s">
        <v>1247</v>
      </c>
    </row>
    <row r="1250" spans="1:2" x14ac:dyDescent="0.3">
      <c r="A1250" s="4" t="str">
        <f>"52.0208"</f>
        <v>52.0208</v>
      </c>
      <c r="B1250" s="4" t="s">
        <v>1248</v>
      </c>
    </row>
    <row r="1251" spans="1:2" x14ac:dyDescent="0.3">
      <c r="A1251" s="4" t="str">
        <f>"52.0209"</f>
        <v>52.0209</v>
      </c>
      <c r="B1251" s="4" t="s">
        <v>1249</v>
      </c>
    </row>
    <row r="1252" spans="1:2" x14ac:dyDescent="0.3">
      <c r="A1252" s="4" t="str">
        <f>"52.0210"</f>
        <v>52.0210</v>
      </c>
      <c r="B1252" s="4" t="s">
        <v>1250</v>
      </c>
    </row>
    <row r="1253" spans="1:2" x14ac:dyDescent="0.3">
      <c r="A1253" s="4" t="str">
        <f>"52.0211"</f>
        <v>52.0211</v>
      </c>
      <c r="B1253" s="4" t="s">
        <v>1251</v>
      </c>
    </row>
    <row r="1254" spans="1:2" x14ac:dyDescent="0.3">
      <c r="A1254" s="4" t="str">
        <f>"52.0212"</f>
        <v>52.0212</v>
      </c>
      <c r="B1254" s="4" t="s">
        <v>1252</v>
      </c>
    </row>
    <row r="1255" spans="1:2" x14ac:dyDescent="0.3">
      <c r="A1255" s="4" t="str">
        <f>"52.0213"</f>
        <v>52.0213</v>
      </c>
      <c r="B1255" s="4" t="s">
        <v>1253</v>
      </c>
    </row>
    <row r="1256" spans="1:2" x14ac:dyDescent="0.3">
      <c r="A1256" s="4" t="str">
        <f>"52.0299"</f>
        <v>52.0299</v>
      </c>
      <c r="B1256" s="4" t="s">
        <v>1254</v>
      </c>
    </row>
    <row r="1257" spans="1:2" x14ac:dyDescent="0.3">
      <c r="A1257" s="4" t="str">
        <f>"52.0301"</f>
        <v>52.0301</v>
      </c>
      <c r="B1257" s="4" t="s">
        <v>1255</v>
      </c>
    </row>
    <row r="1258" spans="1:2" x14ac:dyDescent="0.3">
      <c r="A1258" s="4" t="str">
        <f>"52.0302"</f>
        <v>52.0302</v>
      </c>
      <c r="B1258" s="4" t="s">
        <v>1256</v>
      </c>
    </row>
    <row r="1259" spans="1:2" x14ac:dyDescent="0.3">
      <c r="A1259" s="4" t="str">
        <f>"52.0303"</f>
        <v>52.0303</v>
      </c>
      <c r="B1259" s="4" t="s">
        <v>1257</v>
      </c>
    </row>
    <row r="1260" spans="1:2" x14ac:dyDescent="0.3">
      <c r="A1260" s="4" t="str">
        <f>"52.0304"</f>
        <v>52.0304</v>
      </c>
      <c r="B1260" s="4" t="s">
        <v>1258</v>
      </c>
    </row>
    <row r="1261" spans="1:2" x14ac:dyDescent="0.3">
      <c r="A1261" s="4" t="str">
        <f>"52.0305"</f>
        <v>52.0305</v>
      </c>
      <c r="B1261" s="4" t="s">
        <v>1259</v>
      </c>
    </row>
    <row r="1262" spans="1:2" x14ac:dyDescent="0.3">
      <c r="A1262" s="4" t="str">
        <f>"52.0399"</f>
        <v>52.0399</v>
      </c>
      <c r="B1262" s="4" t="s">
        <v>1260</v>
      </c>
    </row>
    <row r="1263" spans="1:2" x14ac:dyDescent="0.3">
      <c r="A1263" s="4" t="str">
        <f>"52.0401"</f>
        <v>52.0401</v>
      </c>
      <c r="B1263" s="4" t="s">
        <v>1261</v>
      </c>
    </row>
    <row r="1264" spans="1:2" x14ac:dyDescent="0.3">
      <c r="A1264" s="4" t="str">
        <f>"52.0402"</f>
        <v>52.0402</v>
      </c>
      <c r="B1264" s="4" t="s">
        <v>1262</v>
      </c>
    </row>
    <row r="1265" spans="1:2" x14ac:dyDescent="0.3">
      <c r="A1265" s="4" t="str">
        <f>"52.0406"</f>
        <v>52.0406</v>
      </c>
      <c r="B1265" s="4" t="s">
        <v>1263</v>
      </c>
    </row>
    <row r="1266" spans="1:2" x14ac:dyDescent="0.3">
      <c r="A1266" s="4" t="str">
        <f>"52.0407"</f>
        <v>52.0407</v>
      </c>
      <c r="B1266" s="4" t="s">
        <v>1264</v>
      </c>
    </row>
    <row r="1267" spans="1:2" x14ac:dyDescent="0.3">
      <c r="A1267" s="4" t="str">
        <f>"52.0408"</f>
        <v>52.0408</v>
      </c>
      <c r="B1267" s="4" t="s">
        <v>1265</v>
      </c>
    </row>
    <row r="1268" spans="1:2" x14ac:dyDescent="0.3">
      <c r="A1268" s="4" t="str">
        <f>"52.0409"</f>
        <v>52.0409</v>
      </c>
      <c r="B1268" s="4" t="s">
        <v>1266</v>
      </c>
    </row>
    <row r="1269" spans="1:2" x14ac:dyDescent="0.3">
      <c r="A1269" s="4" t="str">
        <f>"52.0410"</f>
        <v>52.0410</v>
      </c>
      <c r="B1269" s="4" t="s">
        <v>1267</v>
      </c>
    </row>
    <row r="1270" spans="1:2" x14ac:dyDescent="0.3">
      <c r="A1270" s="4" t="str">
        <f>"52.0411"</f>
        <v>52.0411</v>
      </c>
      <c r="B1270" s="4" t="s">
        <v>1268</v>
      </c>
    </row>
    <row r="1271" spans="1:2" x14ac:dyDescent="0.3">
      <c r="A1271" s="4" t="str">
        <f>"52.0499"</f>
        <v>52.0499</v>
      </c>
      <c r="B1271" s="4" t="s">
        <v>1269</v>
      </c>
    </row>
    <row r="1272" spans="1:2" x14ac:dyDescent="0.3">
      <c r="A1272" s="4" t="str">
        <f>"52.0501"</f>
        <v>52.0501</v>
      </c>
      <c r="B1272" s="4" t="s">
        <v>1270</v>
      </c>
    </row>
    <row r="1273" spans="1:2" x14ac:dyDescent="0.3">
      <c r="A1273" s="4" t="str">
        <f>"52.0601"</f>
        <v>52.0601</v>
      </c>
      <c r="B1273" s="4" t="s">
        <v>1271</v>
      </c>
    </row>
    <row r="1274" spans="1:2" x14ac:dyDescent="0.3">
      <c r="A1274" s="4" t="str">
        <f>"52.0701"</f>
        <v>52.0701</v>
      </c>
      <c r="B1274" s="4" t="s">
        <v>1272</v>
      </c>
    </row>
    <row r="1275" spans="1:2" x14ac:dyDescent="0.3">
      <c r="A1275" s="4" t="str">
        <f>"52.0702"</f>
        <v>52.0702</v>
      </c>
      <c r="B1275" s="4" t="s">
        <v>1273</v>
      </c>
    </row>
    <row r="1276" spans="1:2" x14ac:dyDescent="0.3">
      <c r="A1276" s="4" t="str">
        <f>"52.0703"</f>
        <v>52.0703</v>
      </c>
      <c r="B1276" s="4" t="s">
        <v>1274</v>
      </c>
    </row>
    <row r="1277" spans="1:2" x14ac:dyDescent="0.3">
      <c r="A1277" s="4" t="str">
        <f>"52.0799"</f>
        <v>52.0799</v>
      </c>
      <c r="B1277" s="4" t="s">
        <v>1275</v>
      </c>
    </row>
    <row r="1278" spans="1:2" x14ac:dyDescent="0.3">
      <c r="A1278" s="4" t="str">
        <f>"52.0801"</f>
        <v>52.0801</v>
      </c>
      <c r="B1278" s="4" t="s">
        <v>1276</v>
      </c>
    </row>
    <row r="1279" spans="1:2" x14ac:dyDescent="0.3">
      <c r="A1279" s="4" t="str">
        <f>"52.0803"</f>
        <v>52.0803</v>
      </c>
      <c r="B1279" s="4" t="s">
        <v>1277</v>
      </c>
    </row>
    <row r="1280" spans="1:2" x14ac:dyDescent="0.3">
      <c r="A1280" s="4" t="str">
        <f>"52.0804"</f>
        <v>52.0804</v>
      </c>
      <c r="B1280" s="4" t="s">
        <v>1278</v>
      </c>
    </row>
    <row r="1281" spans="1:2" x14ac:dyDescent="0.3">
      <c r="A1281" s="4" t="str">
        <f>"52.0806"</f>
        <v>52.0806</v>
      </c>
      <c r="B1281" s="4" t="s">
        <v>1279</v>
      </c>
    </row>
    <row r="1282" spans="1:2" x14ac:dyDescent="0.3">
      <c r="A1282" s="4" t="str">
        <f>"52.0807"</f>
        <v>52.0807</v>
      </c>
      <c r="B1282" s="4" t="s">
        <v>1280</v>
      </c>
    </row>
    <row r="1283" spans="1:2" x14ac:dyDescent="0.3">
      <c r="A1283" s="4" t="str">
        <f>"52.0808"</f>
        <v>52.0808</v>
      </c>
      <c r="B1283" s="4" t="s">
        <v>1281</v>
      </c>
    </row>
    <row r="1284" spans="1:2" x14ac:dyDescent="0.3">
      <c r="A1284" s="4" t="str">
        <f>"52.0809"</f>
        <v>52.0809</v>
      </c>
      <c r="B1284" s="4" t="s">
        <v>1282</v>
      </c>
    </row>
    <row r="1285" spans="1:2" x14ac:dyDescent="0.3">
      <c r="A1285" s="4" t="str">
        <f>"52.0899"</f>
        <v>52.0899</v>
      </c>
      <c r="B1285" s="4" t="s">
        <v>1283</v>
      </c>
    </row>
    <row r="1286" spans="1:2" x14ac:dyDescent="0.3">
      <c r="A1286" s="4" t="str">
        <f>"52.0901"</f>
        <v>52.0901</v>
      </c>
      <c r="B1286" s="4" t="s">
        <v>1284</v>
      </c>
    </row>
    <row r="1287" spans="1:2" x14ac:dyDescent="0.3">
      <c r="A1287" s="4" t="str">
        <f>"52.0903"</f>
        <v>52.0903</v>
      </c>
      <c r="B1287" s="4" t="s">
        <v>1285</v>
      </c>
    </row>
    <row r="1288" spans="1:2" x14ac:dyDescent="0.3">
      <c r="A1288" s="4" t="str">
        <f>"52.0904"</f>
        <v>52.0904</v>
      </c>
      <c r="B1288" s="4" t="s">
        <v>1286</v>
      </c>
    </row>
    <row r="1289" spans="1:2" x14ac:dyDescent="0.3">
      <c r="A1289" s="4" t="str">
        <f>"52.0905"</f>
        <v>52.0905</v>
      </c>
      <c r="B1289" s="4" t="s">
        <v>1287</v>
      </c>
    </row>
    <row r="1290" spans="1:2" x14ac:dyDescent="0.3">
      <c r="A1290" s="4" t="str">
        <f>"52.0906"</f>
        <v>52.0906</v>
      </c>
      <c r="B1290" s="4" t="s">
        <v>1288</v>
      </c>
    </row>
    <row r="1291" spans="1:2" x14ac:dyDescent="0.3">
      <c r="A1291" s="4" t="str">
        <f>"52.0907"</f>
        <v>52.0907</v>
      </c>
      <c r="B1291" s="4" t="s">
        <v>1289</v>
      </c>
    </row>
    <row r="1292" spans="1:2" x14ac:dyDescent="0.3">
      <c r="A1292" s="4" t="str">
        <f>"52.0908"</f>
        <v>52.0908</v>
      </c>
      <c r="B1292" s="4" t="s">
        <v>1290</v>
      </c>
    </row>
    <row r="1293" spans="1:2" x14ac:dyDescent="0.3">
      <c r="A1293" s="4" t="str">
        <f>"52.0909"</f>
        <v>52.0909</v>
      </c>
      <c r="B1293" s="4" t="s">
        <v>1291</v>
      </c>
    </row>
    <row r="1294" spans="1:2" x14ac:dyDescent="0.3">
      <c r="A1294" s="4" t="str">
        <f>"52.0999"</f>
        <v>52.0999</v>
      </c>
      <c r="B1294" s="4" t="s">
        <v>1292</v>
      </c>
    </row>
    <row r="1295" spans="1:2" x14ac:dyDescent="0.3">
      <c r="A1295" s="4" t="str">
        <f>"52.1001"</f>
        <v>52.1001</v>
      </c>
      <c r="B1295" s="4" t="s">
        <v>1293</v>
      </c>
    </row>
    <row r="1296" spans="1:2" x14ac:dyDescent="0.3">
      <c r="A1296" s="4" t="str">
        <f>"52.1002"</f>
        <v>52.1002</v>
      </c>
      <c r="B1296" s="4" t="s">
        <v>1294</v>
      </c>
    </row>
    <row r="1297" spans="1:2" x14ac:dyDescent="0.3">
      <c r="A1297" s="4" t="str">
        <f>"52.1003"</f>
        <v>52.1003</v>
      </c>
      <c r="B1297" s="4" t="s">
        <v>1295</v>
      </c>
    </row>
    <row r="1298" spans="1:2" x14ac:dyDescent="0.3">
      <c r="A1298" s="4" t="str">
        <f>"52.1004"</f>
        <v>52.1004</v>
      </c>
      <c r="B1298" s="4" t="s">
        <v>1296</v>
      </c>
    </row>
    <row r="1299" spans="1:2" x14ac:dyDescent="0.3">
      <c r="A1299" s="4" t="str">
        <f>"52.1005"</f>
        <v>52.1005</v>
      </c>
      <c r="B1299" s="4" t="s">
        <v>1297</v>
      </c>
    </row>
    <row r="1300" spans="1:2" x14ac:dyDescent="0.3">
      <c r="A1300" s="4" t="str">
        <f>"52.1099"</f>
        <v>52.1099</v>
      </c>
      <c r="B1300" s="4" t="s">
        <v>1298</v>
      </c>
    </row>
    <row r="1301" spans="1:2" x14ac:dyDescent="0.3">
      <c r="A1301" s="4" t="str">
        <f>"52.1101"</f>
        <v>52.1101</v>
      </c>
      <c r="B1301" s="4" t="s">
        <v>1299</v>
      </c>
    </row>
    <row r="1302" spans="1:2" x14ac:dyDescent="0.3">
      <c r="A1302" s="4" t="str">
        <f>"52.1201"</f>
        <v>52.1201</v>
      </c>
      <c r="B1302" s="4" t="s">
        <v>1300</v>
      </c>
    </row>
    <row r="1303" spans="1:2" x14ac:dyDescent="0.3">
      <c r="A1303" s="4" t="str">
        <f>"52.1206"</f>
        <v>52.1206</v>
      </c>
      <c r="B1303" s="4" t="s">
        <v>1301</v>
      </c>
    </row>
    <row r="1304" spans="1:2" x14ac:dyDescent="0.3">
      <c r="A1304" s="4" t="str">
        <f>"52.1207"</f>
        <v>52.1207</v>
      </c>
      <c r="B1304" s="4" t="s">
        <v>1302</v>
      </c>
    </row>
    <row r="1305" spans="1:2" x14ac:dyDescent="0.3">
      <c r="A1305" s="4" t="str">
        <f>"52.1299"</f>
        <v>52.1299</v>
      </c>
      <c r="B1305" s="4" t="s">
        <v>1303</v>
      </c>
    </row>
    <row r="1306" spans="1:2" x14ac:dyDescent="0.3">
      <c r="A1306" s="4" t="str">
        <f>"52.1301"</f>
        <v>52.1301</v>
      </c>
      <c r="B1306" s="4" t="s">
        <v>1304</v>
      </c>
    </row>
    <row r="1307" spans="1:2" x14ac:dyDescent="0.3">
      <c r="A1307" s="4" t="str">
        <f>"52.1302"</f>
        <v>52.1302</v>
      </c>
      <c r="B1307" s="4" t="s">
        <v>1305</v>
      </c>
    </row>
    <row r="1308" spans="1:2" x14ac:dyDescent="0.3">
      <c r="A1308" s="4" t="str">
        <f>"52.1304"</f>
        <v>52.1304</v>
      </c>
      <c r="B1308" s="4" t="s">
        <v>1306</v>
      </c>
    </row>
    <row r="1309" spans="1:2" x14ac:dyDescent="0.3">
      <c r="A1309" s="4" t="str">
        <f>"52.1399"</f>
        <v>52.1399</v>
      </c>
      <c r="B1309" s="4" t="s">
        <v>1307</v>
      </c>
    </row>
    <row r="1310" spans="1:2" x14ac:dyDescent="0.3">
      <c r="A1310" s="4" t="str">
        <f>"52.1401"</f>
        <v>52.1401</v>
      </c>
      <c r="B1310" s="4" t="s">
        <v>1308</v>
      </c>
    </row>
    <row r="1311" spans="1:2" x14ac:dyDescent="0.3">
      <c r="A1311" s="4" t="str">
        <f>"52.1402"</f>
        <v>52.1402</v>
      </c>
      <c r="B1311" s="4" t="s">
        <v>1309</v>
      </c>
    </row>
    <row r="1312" spans="1:2" x14ac:dyDescent="0.3">
      <c r="A1312" s="4" t="str">
        <f>"52.1403"</f>
        <v>52.1403</v>
      </c>
      <c r="B1312" s="4" t="s">
        <v>1310</v>
      </c>
    </row>
    <row r="1313" spans="1:2" x14ac:dyDescent="0.3">
      <c r="A1313" s="4" t="str">
        <f>"52.1499"</f>
        <v>52.1499</v>
      </c>
      <c r="B1313" s="4" t="s">
        <v>1311</v>
      </c>
    </row>
    <row r="1314" spans="1:2" x14ac:dyDescent="0.3">
      <c r="A1314" s="4" t="str">
        <f>"52.1501"</f>
        <v>52.1501</v>
      </c>
      <c r="B1314" s="4" t="s">
        <v>1312</v>
      </c>
    </row>
    <row r="1315" spans="1:2" x14ac:dyDescent="0.3">
      <c r="A1315" s="4" t="str">
        <f>"52.1601"</f>
        <v>52.1601</v>
      </c>
      <c r="B1315" s="4" t="s">
        <v>1313</v>
      </c>
    </row>
    <row r="1316" spans="1:2" x14ac:dyDescent="0.3">
      <c r="A1316" s="4" t="str">
        <f>"52.1701"</f>
        <v>52.1701</v>
      </c>
      <c r="B1316" s="4" t="s">
        <v>1314</v>
      </c>
    </row>
    <row r="1317" spans="1:2" x14ac:dyDescent="0.3">
      <c r="A1317" s="4" t="str">
        <f>"52.1801"</f>
        <v>52.1801</v>
      </c>
      <c r="B1317" s="4" t="s">
        <v>1315</v>
      </c>
    </row>
    <row r="1318" spans="1:2" x14ac:dyDescent="0.3">
      <c r="A1318" s="4" t="str">
        <f>"52.1802"</f>
        <v>52.1802</v>
      </c>
      <c r="B1318" s="4" t="s">
        <v>1316</v>
      </c>
    </row>
    <row r="1319" spans="1:2" x14ac:dyDescent="0.3">
      <c r="A1319" s="4" t="str">
        <f>"52.1803"</f>
        <v>52.1803</v>
      </c>
      <c r="B1319" s="4" t="s">
        <v>1317</v>
      </c>
    </row>
    <row r="1320" spans="1:2" x14ac:dyDescent="0.3">
      <c r="A1320" s="4" t="str">
        <f>"52.1804"</f>
        <v>52.1804</v>
      </c>
      <c r="B1320" s="4" t="s">
        <v>1318</v>
      </c>
    </row>
    <row r="1321" spans="1:2" x14ac:dyDescent="0.3">
      <c r="A1321" s="4" t="str">
        <f>"52.1899"</f>
        <v>52.1899</v>
      </c>
      <c r="B1321" s="4" t="s">
        <v>1319</v>
      </c>
    </row>
    <row r="1322" spans="1:2" x14ac:dyDescent="0.3">
      <c r="A1322" s="4" t="str">
        <f>"52.1901"</f>
        <v>52.1901</v>
      </c>
      <c r="B1322" s="4" t="s">
        <v>1320</v>
      </c>
    </row>
    <row r="1323" spans="1:2" x14ac:dyDescent="0.3">
      <c r="A1323" s="4" t="str">
        <f>"52.1902"</f>
        <v>52.1902</v>
      </c>
      <c r="B1323" s="4" t="s">
        <v>1321</v>
      </c>
    </row>
    <row r="1324" spans="1:2" x14ac:dyDescent="0.3">
      <c r="A1324" s="4" t="str">
        <f>"52.1903"</f>
        <v>52.1903</v>
      </c>
      <c r="B1324" s="4" t="s">
        <v>1322</v>
      </c>
    </row>
    <row r="1325" spans="1:2" x14ac:dyDescent="0.3">
      <c r="A1325" s="4" t="str">
        <f>"52.1904"</f>
        <v>52.1904</v>
      </c>
      <c r="B1325" s="4" t="s">
        <v>1323</v>
      </c>
    </row>
    <row r="1326" spans="1:2" x14ac:dyDescent="0.3">
      <c r="A1326" s="4" t="str">
        <f>"52.1905"</f>
        <v>52.1905</v>
      </c>
      <c r="B1326" s="4" t="s">
        <v>1324</v>
      </c>
    </row>
    <row r="1327" spans="1:2" x14ac:dyDescent="0.3">
      <c r="A1327" s="4" t="str">
        <f>"52.1906"</f>
        <v>52.1906</v>
      </c>
      <c r="B1327" s="4" t="s">
        <v>1325</v>
      </c>
    </row>
    <row r="1328" spans="1:2" x14ac:dyDescent="0.3">
      <c r="A1328" s="4" t="str">
        <f>"52.1907"</f>
        <v>52.1907</v>
      </c>
      <c r="B1328" s="4" t="s">
        <v>1326</v>
      </c>
    </row>
    <row r="1329" spans="1:2" ht="15" customHeight="1" x14ac:dyDescent="0.3">
      <c r="A1329" s="4" t="str">
        <f>"52.1908"</f>
        <v>52.1908</v>
      </c>
      <c r="B1329" s="4" t="s">
        <v>1327</v>
      </c>
    </row>
    <row r="1330" spans="1:2" x14ac:dyDescent="0.3">
      <c r="A1330" s="4" t="str">
        <f>"52.1909"</f>
        <v>52.1909</v>
      </c>
      <c r="B1330" s="4" t="s">
        <v>1328</v>
      </c>
    </row>
    <row r="1331" spans="1:2" x14ac:dyDescent="0.3">
      <c r="A1331" s="4" t="str">
        <f>"52.1910"</f>
        <v>52.1910</v>
      </c>
      <c r="B1331" s="4" t="s">
        <v>1329</v>
      </c>
    </row>
    <row r="1332" spans="1:2" x14ac:dyDescent="0.3">
      <c r="A1332" s="4" t="str">
        <f>"52.1999"</f>
        <v>52.1999</v>
      </c>
      <c r="B1332" s="4" t="s">
        <v>1330</v>
      </c>
    </row>
    <row r="1333" spans="1:2" x14ac:dyDescent="0.3">
      <c r="A1333" s="4" t="str">
        <f>"52.2001"</f>
        <v>52.2001</v>
      </c>
      <c r="B1333" s="4" t="s">
        <v>1331</v>
      </c>
    </row>
    <row r="1334" spans="1:2" x14ac:dyDescent="0.3">
      <c r="A1334" s="4" t="str">
        <f>"52.2101"</f>
        <v>52.2101</v>
      </c>
      <c r="B1334" s="4" t="s">
        <v>1332</v>
      </c>
    </row>
    <row r="1335" spans="1:2" ht="15" customHeight="1" x14ac:dyDescent="0.3">
      <c r="A1335" s="4" t="str">
        <f>"52.9999"</f>
        <v>52.9999</v>
      </c>
      <c r="B1335" s="4" t="s">
        <v>1333</v>
      </c>
    </row>
    <row r="1336" spans="1:2" x14ac:dyDescent="0.3">
      <c r="A1336" s="8">
        <v>54.010100000000001</v>
      </c>
      <c r="B1336" s="4" t="s">
        <v>1335</v>
      </c>
    </row>
    <row r="1337" spans="1:2" x14ac:dyDescent="0.3">
      <c r="A1337" s="4"/>
      <c r="B1337" s="4"/>
    </row>
    <row r="1338" spans="1:2" x14ac:dyDescent="0.3">
      <c r="A1338" s="4"/>
      <c r="B1338" s="4"/>
    </row>
    <row r="1339" spans="1:2" x14ac:dyDescent="0.3">
      <c r="A1339" s="4"/>
      <c r="B1339" s="4"/>
    </row>
    <row r="1340" spans="1:2" x14ac:dyDescent="0.3">
      <c r="A1340" s="4"/>
      <c r="B1340" s="4"/>
    </row>
    <row r="1341" spans="1:2" x14ac:dyDescent="0.3">
      <c r="A1341" s="4"/>
      <c r="B1341" s="4"/>
    </row>
    <row r="1342" spans="1:2" x14ac:dyDescent="0.3">
      <c r="A1342" s="4"/>
      <c r="B1342" s="4"/>
    </row>
    <row r="1343" spans="1:2" x14ac:dyDescent="0.3">
      <c r="A1343" s="4"/>
      <c r="B1343" s="4"/>
    </row>
    <row r="1344" spans="1:2" x14ac:dyDescent="0.3">
      <c r="A1344" s="4"/>
      <c r="B1344" s="4"/>
    </row>
    <row r="1345" spans="1:2" x14ac:dyDescent="0.3">
      <c r="A1345" s="4"/>
      <c r="B1345" s="4"/>
    </row>
  </sheetData>
  <pageMargins left="0.7" right="0.7" top="0.75" bottom="0.75" header="0.3" footer="0.3"/>
  <pageSetup orientation="landscape" r:id="rId1"/>
  <headerFooter>
    <oddFooter>&amp;L6-Digit CIP Codes&amp;C&amp;P of &amp;N&amp;RFaculty in Higher Education Salary Survey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>CUPA-HR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 Sizemore</dc:creator>
  <cp:lastModifiedBy>Ray Sizemore</cp:lastModifiedBy>
  <cp:lastPrinted>2014-11-03T17:27:36Z</cp:lastPrinted>
  <dcterms:created xsi:type="dcterms:W3CDTF">2010-06-24T17:52:26Z</dcterms:created>
  <dcterms:modified xsi:type="dcterms:W3CDTF">2015-09-01T02:49:43Z</dcterms:modified>
</cp:coreProperties>
</file>